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namedSheetViews/namedSheetView1.xml" ContentType="application/vnd.ms-excel.namedsheetview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nxp1-my.sharepoint.com/personal/franck_nicholls_nxp_com/Documents/Desktop/"/>
    </mc:Choice>
  </mc:AlternateContent>
  <xr:revisionPtr revIDLastSave="0" documentId="8_{E7CBBE58-DA67-4216-AE58-89EB0AFB140A}" xr6:coauthVersionLast="47" xr6:coauthVersionMax="47" xr10:uidLastSave="{00000000-0000-0000-0000-000000000000}"/>
  <workbookProtection workbookAlgorithmName="SHA-512" workbookHashValue="hoxo6WQlSQNZUq9ew/2hweTg2Dnwsjy5Z4MnqJ2RqQN+vW8bhOOXhuPhaT1BstfzenJbnyUmL3/UQMNUpZMxGw==" workbookSaltValue="fb83Qab4bYvYaTvsXEWnJQ==" workbookSpinCount="100000" lockStructure="1"/>
  <bookViews>
    <workbookView xWindow="-120" yWindow="-120" windowWidth="29040" windowHeight="15990" tabRatio="490" activeTab="1" xr2:uid="{79FE092F-0A95-476E-934D-D8AEB97469B7}"/>
  </bookViews>
  <sheets>
    <sheet name="Latest Devices" sheetId="61" r:id="rId1"/>
    <sheet name="Selection Assistant" sheetId="59" r:id="rId2"/>
    <sheet name="Board List" sheetId="54" state="hidden" r:id="rId3"/>
    <sheet name="Read Me " sheetId="62" r:id="rId4"/>
    <sheet name="Bands" sheetId="44" state="hidden" r:id="rId5"/>
    <sheet name=" " sheetId="57" r:id="rId6"/>
  </sheets>
  <externalReferences>
    <externalReference r:id="rId7"/>
  </externalReferences>
  <definedNames>
    <definedName name="_xlnm._FilterDatabase" localSheetId="5" hidden="1">' '!$B$6:$AE$94</definedName>
    <definedName name="_xlnm._FilterDatabase" localSheetId="4" hidden="1">Bands!$B$4:$I$178</definedName>
    <definedName name="_xlnm._FilterDatabase" localSheetId="2" hidden="1">'Board List'!$B$2:$S$149</definedName>
    <definedName name="_xlnm._FilterDatabase" localSheetId="1" hidden="1">'Selection Assistant'!$C$6:$AA$90</definedName>
    <definedName name="prime" localSheetId="3">#REF!</definedName>
    <definedName name="prime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4" i="57" l="1"/>
  <c r="I48" i="54" l="1"/>
  <c r="S48" i="54"/>
  <c r="I47" i="54"/>
  <c r="C47" i="54"/>
  <c r="I46" i="54"/>
  <c r="C46" i="54"/>
  <c r="S49" i="54"/>
  <c r="S68" i="54" l="1"/>
  <c r="S148" i="54" l="1"/>
  <c r="S144" i="54" l="1"/>
  <c r="S145" i="54"/>
  <c r="S4" i="54"/>
  <c r="S5" i="54"/>
  <c r="S146" i="54"/>
  <c r="BA3" i="59" l="1" a="1"/>
  <c r="BA3" i="59" s="1"/>
  <c r="AZ3" i="59" a="1"/>
  <c r="AZ3" i="59" s="1"/>
  <c r="G169" i="44"/>
  <c r="S6" i="54" l="1"/>
  <c r="S7" i="54"/>
  <c r="S8" i="54"/>
  <c r="S9" i="54"/>
  <c r="S10" i="54"/>
  <c r="S11" i="54"/>
  <c r="S12" i="54"/>
  <c r="S13" i="54"/>
  <c r="S15" i="54"/>
  <c r="S16" i="54"/>
  <c r="S17" i="54"/>
  <c r="S18" i="54"/>
  <c r="S19" i="54"/>
  <c r="S20" i="54"/>
  <c r="S21" i="54"/>
  <c r="S22" i="54"/>
  <c r="S23" i="54"/>
  <c r="S24" i="54"/>
  <c r="S25" i="54"/>
  <c r="S26" i="54"/>
  <c r="S27" i="54"/>
  <c r="S28" i="54"/>
  <c r="S29" i="54"/>
  <c r="S30" i="54"/>
  <c r="S31" i="54"/>
  <c r="S32" i="54"/>
  <c r="S33" i="54"/>
  <c r="S34" i="54"/>
  <c r="S35" i="54"/>
  <c r="S36" i="54"/>
  <c r="S37" i="54"/>
  <c r="S38" i="54"/>
  <c r="S39" i="54"/>
  <c r="S40" i="54"/>
  <c r="S41" i="54"/>
  <c r="S42" i="54"/>
  <c r="S43" i="54"/>
  <c r="S44" i="54"/>
  <c r="S45" i="54"/>
  <c r="S50" i="54"/>
  <c r="S51" i="54"/>
  <c r="S52" i="54"/>
  <c r="S53" i="54"/>
  <c r="S54" i="54"/>
  <c r="S55" i="54"/>
  <c r="S56" i="54"/>
  <c r="S57" i="54"/>
  <c r="S58" i="54"/>
  <c r="S59" i="54"/>
  <c r="S60" i="54"/>
  <c r="S61" i="54"/>
  <c r="S62" i="54"/>
  <c r="S63" i="54"/>
  <c r="S64" i="54"/>
  <c r="S65" i="54"/>
  <c r="S66" i="54"/>
  <c r="S67" i="54"/>
  <c r="S69" i="54"/>
  <c r="S70" i="54"/>
  <c r="S71" i="54"/>
  <c r="S72" i="54"/>
  <c r="S73" i="54"/>
  <c r="S74" i="54"/>
  <c r="S75" i="54"/>
  <c r="S76" i="54"/>
  <c r="S77" i="54"/>
  <c r="S78" i="54"/>
  <c r="S79" i="54"/>
  <c r="S80" i="54"/>
  <c r="S81" i="54"/>
  <c r="S82" i="54"/>
  <c r="S83" i="54"/>
  <c r="S84" i="54"/>
  <c r="S85" i="54"/>
  <c r="S86" i="54"/>
  <c r="S87" i="54"/>
  <c r="S88" i="54"/>
  <c r="S89" i="54"/>
  <c r="S90" i="54"/>
  <c r="S91" i="54"/>
  <c r="S92" i="54"/>
  <c r="S93" i="54"/>
  <c r="S94" i="54"/>
  <c r="S95" i="54"/>
  <c r="S147" i="54"/>
  <c r="S96" i="54"/>
  <c r="S97" i="54"/>
  <c r="S3" i="54"/>
  <c r="S98" i="54"/>
  <c r="S99" i="54"/>
  <c r="S100" i="54"/>
  <c r="S101" i="54"/>
  <c r="S102" i="54"/>
  <c r="S103" i="54"/>
  <c r="S104" i="54"/>
  <c r="S105" i="54"/>
  <c r="S106" i="54"/>
  <c r="S107" i="54"/>
  <c r="S108" i="54"/>
  <c r="S109" i="54"/>
  <c r="S110" i="54"/>
  <c r="S111" i="54"/>
  <c r="S112" i="54"/>
  <c r="S113" i="54"/>
  <c r="S114" i="54"/>
  <c r="S115" i="54"/>
  <c r="S116" i="54"/>
  <c r="S117" i="54"/>
  <c r="S118" i="54"/>
  <c r="S119" i="54"/>
  <c r="S120" i="54"/>
  <c r="S121" i="54"/>
  <c r="S122" i="54"/>
  <c r="S123" i="54"/>
  <c r="S124" i="54"/>
  <c r="S125" i="54"/>
  <c r="S126" i="54"/>
  <c r="S127" i="54"/>
  <c r="S128" i="54"/>
  <c r="S129" i="54"/>
  <c r="S130" i="54"/>
  <c r="S131" i="54"/>
  <c r="S132" i="54"/>
  <c r="S133" i="54"/>
  <c r="S134" i="54"/>
  <c r="S135" i="54"/>
  <c r="S136" i="54"/>
  <c r="S137" i="54"/>
  <c r="S138" i="54"/>
  <c r="S139" i="54"/>
  <c r="S140" i="54"/>
  <c r="S141" i="54"/>
  <c r="S142" i="54"/>
  <c r="S143" i="54"/>
  <c r="G87" i="44"/>
  <c r="G79" i="44"/>
  <c r="G150" i="44" l="1"/>
  <c r="G177" i="44"/>
  <c r="H3" i="59" l="1"/>
  <c r="G5" i="44"/>
  <c r="P156" i="44"/>
  <c r="M8" i="44" a="1"/>
  <c r="M8" i="44" s="1"/>
  <c r="G178" i="44"/>
  <c r="G82" i="44"/>
  <c r="G50" i="44"/>
  <c r="G49" i="44"/>
  <c r="G101" i="44"/>
  <c r="G83" i="44"/>
  <c r="G84" i="44"/>
  <c r="G104" i="44"/>
  <c r="G98" i="44"/>
  <c r="G88" i="44"/>
  <c r="B85" i="57" l="1"/>
  <c r="B88" i="57"/>
  <c r="G167" i="44"/>
  <c r="J16" i="57" l="1"/>
  <c r="K16" i="57" l="1"/>
  <c r="B16" i="57"/>
  <c r="J41" i="57" l="1"/>
  <c r="K41" i="57" s="1"/>
  <c r="B86" i="57" l="1"/>
  <c r="B41" i="57"/>
  <c r="AX3" i="59" l="1"/>
  <c r="C96" i="57" l="1" a="1"/>
  <c r="C96" i="57" s="1"/>
  <c r="J17" i="57" l="1"/>
  <c r="J23" i="57"/>
  <c r="J72" i="57"/>
  <c r="J74" i="57"/>
  <c r="J44" i="57"/>
  <c r="J13" i="57"/>
  <c r="J22" i="57"/>
  <c r="J30" i="57"/>
  <c r="J79" i="57"/>
  <c r="J28" i="57"/>
  <c r="J24" i="57"/>
  <c r="J25" i="57"/>
  <c r="J8" i="57"/>
  <c r="J45" i="57"/>
  <c r="J52" i="57"/>
  <c r="J19" i="57"/>
  <c r="J35" i="57"/>
  <c r="J76" i="57"/>
  <c r="J53" i="57"/>
  <c r="J7" i="57"/>
  <c r="J11" i="57"/>
  <c r="J26" i="57"/>
  <c r="J32" i="57"/>
  <c r="J67" i="57"/>
  <c r="J34" i="57"/>
  <c r="J15" i="57"/>
  <c r="J42" i="57"/>
  <c r="J62" i="57"/>
  <c r="J12" i="57"/>
  <c r="J21" i="57"/>
  <c r="J27" i="57"/>
  <c r="J29" i="57"/>
  <c r="J31" i="57"/>
  <c r="J39" i="57"/>
  <c r="J20" i="57"/>
  <c r="J46" i="57"/>
  <c r="J50" i="57"/>
  <c r="J75" i="57"/>
  <c r="J38" i="57"/>
  <c r="J55" i="57"/>
  <c r="K55" i="57" l="1"/>
  <c r="J85" i="57"/>
  <c r="J86" i="57"/>
  <c r="J88" i="57"/>
  <c r="G7" i="44"/>
  <c r="G8" i="44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1" i="44"/>
  <c r="G32" i="44"/>
  <c r="G33" i="44"/>
  <c r="G34" i="44"/>
  <c r="G35" i="44"/>
  <c r="G36" i="44"/>
  <c r="G37" i="44"/>
  <c r="G38" i="44"/>
  <c r="G39" i="44"/>
  <c r="G40" i="44"/>
  <c r="G41" i="44"/>
  <c r="G42" i="44"/>
  <c r="G43" i="44"/>
  <c r="G44" i="44"/>
  <c r="G45" i="44"/>
  <c r="G46" i="44"/>
  <c r="G47" i="44"/>
  <c r="G48" i="44"/>
  <c r="G51" i="44"/>
  <c r="G52" i="44"/>
  <c r="G53" i="44"/>
  <c r="G54" i="44"/>
  <c r="G55" i="44"/>
  <c r="G56" i="44"/>
  <c r="G57" i="44"/>
  <c r="G58" i="44"/>
  <c r="G59" i="44"/>
  <c r="G60" i="44"/>
  <c r="G61" i="44"/>
  <c r="G62" i="44"/>
  <c r="G63" i="44"/>
  <c r="G64" i="44"/>
  <c r="G65" i="44"/>
  <c r="G66" i="44"/>
  <c r="G67" i="44"/>
  <c r="G68" i="44"/>
  <c r="G69" i="44"/>
  <c r="G70" i="44"/>
  <c r="G71" i="44"/>
  <c r="G72" i="44"/>
  <c r="G73" i="44"/>
  <c r="G74" i="44"/>
  <c r="G75" i="44"/>
  <c r="G76" i="44"/>
  <c r="G77" i="44"/>
  <c r="G78" i="44"/>
  <c r="G80" i="44"/>
  <c r="G81" i="44"/>
  <c r="G85" i="44"/>
  <c r="G86" i="44"/>
  <c r="G89" i="44"/>
  <c r="G90" i="44"/>
  <c r="G91" i="44"/>
  <c r="G92" i="44"/>
  <c r="G93" i="44"/>
  <c r="G94" i="44"/>
  <c r="G95" i="44"/>
  <c r="G96" i="44"/>
  <c r="G97" i="44"/>
  <c r="G99" i="44"/>
  <c r="G100" i="44"/>
  <c r="G102" i="44"/>
  <c r="G103" i="44"/>
  <c r="G105" i="44"/>
  <c r="G106" i="44"/>
  <c r="G107" i="44"/>
  <c r="G108" i="44"/>
  <c r="G109" i="44"/>
  <c r="G110" i="44"/>
  <c r="G111" i="44"/>
  <c r="G112" i="44"/>
  <c r="G113" i="44"/>
  <c r="G114" i="44"/>
  <c r="G115" i="44"/>
  <c r="G116" i="44"/>
  <c r="G117" i="44"/>
  <c r="G118" i="44"/>
  <c r="G119" i="44"/>
  <c r="G120" i="44"/>
  <c r="G121" i="44"/>
  <c r="G122" i="44"/>
  <c r="G123" i="44"/>
  <c r="G124" i="44"/>
  <c r="G125" i="44"/>
  <c r="G126" i="44"/>
  <c r="G127" i="44"/>
  <c r="G128" i="44"/>
  <c r="G129" i="44"/>
  <c r="G130" i="44"/>
  <c r="G131" i="44"/>
  <c r="G132" i="44"/>
  <c r="G133" i="44"/>
  <c r="G134" i="44"/>
  <c r="G135" i="44"/>
  <c r="G136" i="44"/>
  <c r="G137" i="44"/>
  <c r="G138" i="44"/>
  <c r="G139" i="44"/>
  <c r="G140" i="44"/>
  <c r="G141" i="44"/>
  <c r="G142" i="44"/>
  <c r="G143" i="44"/>
  <c r="G144" i="44"/>
  <c r="G145" i="44"/>
  <c r="G146" i="44"/>
  <c r="G147" i="44"/>
  <c r="G148" i="44"/>
  <c r="G149" i="44"/>
  <c r="G151" i="44"/>
  <c r="G152" i="44"/>
  <c r="G153" i="44"/>
  <c r="G154" i="44"/>
  <c r="G155" i="44"/>
  <c r="G156" i="44"/>
  <c r="G157" i="44"/>
  <c r="G158" i="44"/>
  <c r="G159" i="44"/>
  <c r="G160" i="44"/>
  <c r="G161" i="44"/>
  <c r="G162" i="44"/>
  <c r="G163" i="44"/>
  <c r="G164" i="44"/>
  <c r="G165" i="44"/>
  <c r="G166" i="44"/>
  <c r="G168" i="44"/>
  <c r="G170" i="44"/>
  <c r="G171" i="44"/>
  <c r="G172" i="44"/>
  <c r="G173" i="44"/>
  <c r="G174" i="44"/>
  <c r="G175" i="44"/>
  <c r="G176" i="44"/>
  <c r="G6" i="44"/>
  <c r="K86" i="57" l="1"/>
  <c r="J9" i="57" l="1"/>
  <c r="K85" i="57" l="1"/>
  <c r="K88" i="57"/>
  <c r="J51" i="57"/>
  <c r="B55" i="57"/>
  <c r="K9" i="57"/>
  <c r="B9" i="57"/>
  <c r="B78" i="57" l="1"/>
  <c r="B79" i="57"/>
  <c r="B80" i="57"/>
  <c r="B87" i="57"/>
  <c r="B90" i="57"/>
  <c r="B42" i="57"/>
  <c r="B48" i="57"/>
  <c r="B50" i="57"/>
  <c r="B52" i="57"/>
  <c r="B59" i="57"/>
  <c r="K51" i="57" l="1"/>
  <c r="K28" i="57"/>
  <c r="K39" i="57"/>
  <c r="K29" i="57"/>
  <c r="K50" i="57"/>
  <c r="K36" i="57"/>
  <c r="K31" i="57"/>
  <c r="K30" i="57"/>
  <c r="K46" i="57"/>
  <c r="K34" i="57"/>
  <c r="K20" i="57"/>
  <c r="K67" i="57"/>
  <c r="K21" i="57"/>
  <c r="K79" i="57"/>
  <c r="K75" i="57"/>
  <c r="K13" i="57"/>
  <c r="K23" i="57"/>
  <c r="K74" i="57"/>
  <c r="K53" i="57"/>
  <c r="K76" i="57"/>
  <c r="K27" i="57"/>
  <c r="K19" i="57"/>
  <c r="K15" i="57"/>
  <c r="K52" i="57"/>
  <c r="K72" i="57"/>
  <c r="K32" i="57"/>
  <c r="K22" i="57"/>
  <c r="K44" i="57"/>
  <c r="K45" i="57"/>
  <c r="K35" i="57"/>
  <c r="K8" i="57"/>
  <c r="K26" i="57"/>
  <c r="K25" i="57"/>
  <c r="B53" i="57" l="1"/>
  <c r="K24" i="57"/>
  <c r="K17" i="57"/>
  <c r="K12" i="57"/>
  <c r="K11" i="57"/>
  <c r="K42" i="57" l="1"/>
  <c r="J71" i="57" l="1"/>
  <c r="K71" i="57" l="1"/>
  <c r="B71" i="57"/>
  <c r="B57" i="57"/>
  <c r="J10" i="57"/>
  <c r="K10" i="57" l="1"/>
  <c r="J14" i="57"/>
  <c r="K14" i="57" s="1"/>
  <c r="B51" i="57" l="1"/>
  <c r="B38" i="57"/>
  <c r="B14" i="57"/>
  <c r="B47" i="57"/>
  <c r="B10" i="57" l="1"/>
  <c r="J47" i="57"/>
  <c r="K47" i="57" s="1"/>
  <c r="B7" i="57" l="1"/>
  <c r="J60" i="57" l="1"/>
  <c r="K60" i="57" s="1"/>
  <c r="J57" i="57"/>
  <c r="K57" i="57" s="1"/>
  <c r="B77" i="57" l="1"/>
  <c r="B62" i="57" l="1"/>
  <c r="BD3" i="59" l="1"/>
  <c r="BD2" i="59"/>
  <c r="J68" i="57" l="1"/>
  <c r="K68" i="57" s="1"/>
  <c r="B36" i="57"/>
  <c r="K7" i="57"/>
  <c r="J87" i="57" l="1"/>
  <c r="K87" i="57" s="1"/>
  <c r="K94" i="59" l="1" a="1"/>
  <c r="K94" i="59" s="1"/>
  <c r="L92" i="59" l="1"/>
  <c r="B37" i="57" l="1"/>
  <c r="B40" i="57" l="1"/>
  <c r="B58" i="57"/>
  <c r="B39" i="57" l="1"/>
  <c r="B34" i="57"/>
  <c r="B35" i="57"/>
  <c r="J33" i="57" l="1"/>
  <c r="B32" i="57"/>
  <c r="K33" i="57" l="1"/>
  <c r="B45" i="57"/>
  <c r="B43" i="57"/>
  <c r="B60" i="57" l="1"/>
  <c r="B33" i="57" l="1"/>
  <c r="F10" i="54"/>
  <c r="G10" i="54"/>
  <c r="J37" i="57" l="1"/>
  <c r="K37" i="57" l="1"/>
  <c r="J40" i="57"/>
  <c r="K40" i="57" s="1"/>
  <c r="K38" i="57" l="1"/>
  <c r="B70" i="57" l="1"/>
  <c r="B82" i="57"/>
  <c r="B76" i="57"/>
  <c r="B81" i="57"/>
  <c r="B30" i="57"/>
  <c r="B15" i="57"/>
  <c r="B75" i="57"/>
  <c r="B28" i="57"/>
  <c r="B22" i="57"/>
  <c r="B13" i="57"/>
  <c r="B91" i="57"/>
  <c r="B89" i="57"/>
  <c r="B31" i="57"/>
  <c r="B69" i="57"/>
  <c r="B73" i="57"/>
  <c r="B19" i="57"/>
  <c r="B44" i="57" l="1"/>
  <c r="B24" i="57"/>
  <c r="B25" i="57"/>
  <c r="B23" i="57"/>
  <c r="B27" i="57"/>
  <c r="B63" i="57"/>
  <c r="B26" i="57"/>
  <c r="B20" i="57"/>
  <c r="B21" i="57"/>
  <c r="B68" i="57"/>
  <c r="B8" i="57"/>
  <c r="B74" i="57"/>
  <c r="B72" i="57"/>
  <c r="B83" i="57"/>
  <c r="B29" i="57"/>
  <c r="B93" i="57"/>
  <c r="B18" i="57"/>
  <c r="B92" i="57"/>
  <c r="B17" i="57"/>
  <c r="B61" i="57"/>
  <c r="B49" i="57"/>
  <c r="B65" i="57"/>
  <c r="B12" i="57" l="1"/>
  <c r="B11" i="57"/>
  <c r="B66" i="57"/>
  <c r="B64" i="57"/>
  <c r="B54" i="57"/>
  <c r="B56" i="57"/>
  <c r="B46" i="57"/>
  <c r="B67" i="57"/>
  <c r="J93" i="57" l="1"/>
  <c r="K93" i="57" s="1"/>
  <c r="J91" i="57" l="1"/>
  <c r="K91" i="57" s="1"/>
  <c r="J89" i="57"/>
  <c r="K89" i="57" s="1"/>
  <c r="J92" i="57"/>
  <c r="K92" i="57" s="1"/>
  <c r="J83" i="57"/>
  <c r="K83" i="57" s="1"/>
  <c r="J81" i="57"/>
  <c r="K81" i="57" s="1"/>
  <c r="J82" i="57"/>
  <c r="K82" i="57" s="1"/>
  <c r="J48" i="57" l="1"/>
  <c r="K48" i="57" s="1"/>
  <c r="J61" i="57" l="1"/>
  <c r="K61" i="57" l="1"/>
  <c r="J78" i="57" l="1"/>
  <c r="K78" i="57" s="1"/>
  <c r="K62" i="57" l="1"/>
  <c r="J43" i="57" l="1"/>
  <c r="K43" i="57" l="1"/>
  <c r="J90" i="57"/>
  <c r="K90" i="57" s="1"/>
  <c r="J69" i="57" l="1"/>
  <c r="J65" i="57"/>
  <c r="J66" i="57"/>
  <c r="J49" i="57"/>
  <c r="K49" i="57" s="1"/>
  <c r="J73" i="57"/>
  <c r="K69" i="57" l="1"/>
  <c r="K65" i="57"/>
  <c r="K66" i="57"/>
  <c r="J63" i="57"/>
  <c r="J54" i="57"/>
  <c r="J70" i="57"/>
  <c r="K70" i="57" s="1"/>
  <c r="K73" i="57"/>
  <c r="K63" i="57" l="1"/>
  <c r="K54" i="57"/>
  <c r="J56" i="57"/>
  <c r="J64" i="57"/>
  <c r="K64" i="57" l="1"/>
  <c r="K56" i="57"/>
  <c r="J59" i="57" l="1"/>
  <c r="K59" i="57" s="1"/>
  <c r="J77" i="57" l="1"/>
  <c r="K77" i="57" s="1"/>
  <c r="J80" i="57"/>
  <c r="K80" i="57" s="1"/>
  <c r="C7" i="59" l="1" a="1"/>
  <c r="J58" i="57"/>
  <c r="K58" i="57" s="1"/>
  <c r="C7" i="59" l="1"/>
  <c r="D1" i="59" s="1"/>
  <c r="B90" i="59"/>
  <c r="B82" i="59"/>
  <c r="B74" i="59"/>
  <c r="B66" i="59"/>
  <c r="B58" i="59"/>
  <c r="B50" i="59"/>
  <c r="B42" i="59"/>
  <c r="B34" i="59"/>
  <c r="B26" i="59"/>
  <c r="B18" i="59"/>
  <c r="B10" i="59"/>
  <c r="B47" i="59"/>
  <c r="B15" i="59"/>
  <c r="B67" i="59"/>
  <c r="B11" i="59"/>
  <c r="B89" i="59"/>
  <c r="B81" i="59"/>
  <c r="B73" i="59"/>
  <c r="B65" i="59"/>
  <c r="B57" i="59"/>
  <c r="B49" i="59"/>
  <c r="B41" i="59"/>
  <c r="B33" i="59"/>
  <c r="B25" i="59"/>
  <c r="B17" i="59"/>
  <c r="B9" i="59"/>
  <c r="B63" i="59"/>
  <c r="B31" i="59"/>
  <c r="B75" i="59"/>
  <c r="B88" i="59"/>
  <c r="B80" i="59"/>
  <c r="B72" i="59"/>
  <c r="B64" i="59"/>
  <c r="B56" i="59"/>
  <c r="B48" i="59"/>
  <c r="B40" i="59"/>
  <c r="B32" i="59"/>
  <c r="B24" i="59"/>
  <c r="B16" i="59"/>
  <c r="B8" i="59"/>
  <c r="B71" i="59"/>
  <c r="B23" i="59"/>
  <c r="B43" i="59"/>
  <c r="B87" i="59"/>
  <c r="B79" i="59"/>
  <c r="B55" i="59"/>
  <c r="B39" i="59"/>
  <c r="B7" i="59"/>
  <c r="B86" i="59"/>
  <c r="B78" i="59"/>
  <c r="B70" i="59"/>
  <c r="B62" i="59"/>
  <c r="B54" i="59"/>
  <c r="B46" i="59"/>
  <c r="B38" i="59"/>
  <c r="B30" i="59"/>
  <c r="B22" i="59"/>
  <c r="B14" i="59"/>
  <c r="B29" i="59"/>
  <c r="B13" i="59"/>
  <c r="B59" i="59"/>
  <c r="B27" i="59"/>
  <c r="B85" i="59"/>
  <c r="B77" i="59"/>
  <c r="B69" i="59"/>
  <c r="B61" i="59"/>
  <c r="B53" i="59"/>
  <c r="B45" i="59"/>
  <c r="B37" i="59"/>
  <c r="B21" i="59"/>
  <c r="B12" i="59"/>
  <c r="B51" i="59"/>
  <c r="B19" i="59"/>
  <c r="B84" i="59"/>
  <c r="B76" i="59"/>
  <c r="B68" i="59"/>
  <c r="B60" i="59"/>
  <c r="B52" i="59"/>
  <c r="B44" i="59"/>
  <c r="B36" i="59"/>
  <c r="B28" i="59"/>
  <c r="B20" i="59"/>
  <c r="B83" i="59"/>
  <c r="B35" i="59"/>
  <c r="B91" i="59"/>
  <c r="A91" i="59"/>
  <c r="C95" i="59" l="1" a="1"/>
  <c r="C95" i="59" l="1"/>
  <c r="B208" i="59"/>
  <c r="A208" i="5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tc={9BA44DCE-67B3-4842-B049-FD08419149AF}</author>
  </authors>
  <commentList>
    <comment ref="H1" authorId="0" shapeId="0" xr:uid="{9BA44DCE-67B3-4842-B049-FD08419149AF}">
      <text>
        <t>[Threaded comment]
Your version of Excel allows you to read this threaded comment; however, any edits to it will get removed if the file is opened in a newer version of Excel. Learn more: https://go.microsoft.com/fwlink/?linkid=870924
Comment:
    Red: discrepancy with Prime List. Check why before copying in a slide and remove conditional formatting (to have it black) once delta is understood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<sst xmlns="http://schemas.openxmlformats.org/spreadsheetml/2006/main" count="3468" uniqueCount="1012">
  <si>
    <t>Latest Devices:</t>
  </si>
  <si>
    <t>Indications: Peak Power / Sampling Date</t>
  </si>
  <si>
    <t>All</t>
  </si>
  <si>
    <t>1. All OEMs</t>
  </si>
  <si>
    <t>Typical Antenna Power</t>
  </si>
  <si>
    <t>discrete</t>
  </si>
  <si>
    <r>
      <rPr>
        <b/>
        <sz val="16"/>
        <color rgb="FFFFFFFF"/>
        <rFont val="Arial"/>
        <family val="2"/>
        <scheme val="minor"/>
      </rPr>
      <t xml:space="preserve"> 80 W</t>
    </r>
    <r>
      <rPr>
        <b/>
        <sz val="18"/>
        <color rgb="FFFFFFFF"/>
        <rFont val="Arial"/>
        <family val="2"/>
        <scheme val="minor"/>
      </rPr>
      <t xml:space="preserve"> </t>
    </r>
    <r>
      <rPr>
        <b/>
        <sz val="10"/>
        <color rgb="FFFFFFFF"/>
        <rFont val="Arial"/>
        <family val="2"/>
        <scheme val="minor"/>
      </rPr>
      <t xml:space="preserve">Discrete </t>
    </r>
  </si>
  <si>
    <t>GaN</t>
  </si>
  <si>
    <t>2. Select disty</t>
  </si>
  <si>
    <t>LDMOS</t>
  </si>
  <si>
    <t>3. Mass market</t>
  </si>
  <si>
    <r>
      <rPr>
        <b/>
        <sz val="16"/>
        <color rgb="FFFFFFFF"/>
        <rFont val="Arial"/>
        <family val="2"/>
        <scheme val="minor"/>
      </rPr>
      <t xml:space="preserve"> 60 W</t>
    </r>
    <r>
      <rPr>
        <b/>
        <sz val="18"/>
        <color rgb="FFFFFFFF"/>
        <rFont val="Arial"/>
        <family val="2"/>
        <scheme val="minor"/>
      </rPr>
      <t xml:space="preserve"> </t>
    </r>
    <r>
      <rPr>
        <b/>
        <sz val="10"/>
        <color rgb="FFFFFFFF"/>
        <rFont val="Arial"/>
        <family val="2"/>
        <scheme val="minor"/>
      </rPr>
      <t xml:space="preserve">Discrete </t>
    </r>
  </si>
  <si>
    <t>3.9. Launched</t>
  </si>
  <si>
    <r>
      <rPr>
        <b/>
        <sz val="16"/>
        <color rgb="FFFFFFFF"/>
        <rFont val="Arial"/>
        <family val="2"/>
        <scheme val="minor"/>
      </rPr>
      <t xml:space="preserve"> 40 W</t>
    </r>
    <r>
      <rPr>
        <b/>
        <sz val="18"/>
        <color rgb="FFFFFFFF"/>
        <rFont val="Arial"/>
        <family val="2"/>
        <scheme val="minor"/>
      </rPr>
      <t xml:space="preserve"> </t>
    </r>
    <r>
      <rPr>
        <b/>
        <sz val="10"/>
        <color rgb="FFFFFFFF"/>
        <rFont val="Arial"/>
        <family val="2"/>
        <scheme val="minor"/>
      </rPr>
      <t xml:space="preserve">Discrete </t>
    </r>
  </si>
  <si>
    <t>module</t>
  </si>
  <si>
    <r>
      <rPr>
        <b/>
        <sz val="16"/>
        <color rgb="FFFFFFFF"/>
        <rFont val="Arial"/>
        <family val="2"/>
        <scheme val="minor"/>
      </rPr>
      <t xml:space="preserve"> 10 W </t>
    </r>
    <r>
      <rPr>
        <b/>
        <sz val="10"/>
        <color rgb="FFFFFFFF"/>
        <rFont val="Arial"/>
        <family val="2"/>
        <scheme val="minor"/>
      </rPr>
      <t>Module</t>
    </r>
  </si>
  <si>
    <r>
      <rPr>
        <b/>
        <sz val="16"/>
        <color rgb="FFFFFFFF"/>
        <rFont val="Arial"/>
        <family val="2"/>
        <scheme val="minor"/>
      </rPr>
      <t xml:space="preserve"> 10 W</t>
    </r>
    <r>
      <rPr>
        <b/>
        <sz val="18"/>
        <color rgb="FFFFFFFF"/>
        <rFont val="Arial"/>
        <family val="2"/>
        <scheme val="minor"/>
      </rPr>
      <t xml:space="preserve"> </t>
    </r>
    <r>
      <rPr>
        <b/>
        <sz val="10"/>
        <color rgb="FFFFFFFF"/>
        <rFont val="Arial"/>
        <family val="2"/>
        <scheme val="minor"/>
      </rPr>
      <t xml:space="preserve">Discrete </t>
    </r>
  </si>
  <si>
    <t>IC/modules</t>
  </si>
  <si>
    <r>
      <rPr>
        <b/>
        <sz val="16"/>
        <color rgb="FFFFFFFF"/>
        <rFont val="Arial"/>
        <family val="2"/>
        <scheme val="minor"/>
      </rPr>
      <t xml:space="preserve"> 5 W </t>
    </r>
    <r>
      <rPr>
        <b/>
        <sz val="10"/>
        <color rgb="FFFFFFFF"/>
        <rFont val="Arial"/>
        <family val="2"/>
        <scheme val="minor"/>
      </rPr>
      <t>IC / Module</t>
    </r>
  </si>
  <si>
    <r>
      <rPr>
        <b/>
        <sz val="16"/>
        <color rgb="FFFFFFFF"/>
        <rFont val="Arial"/>
        <family val="2"/>
        <scheme val="minor"/>
      </rPr>
      <t xml:space="preserve"> 5 W</t>
    </r>
    <r>
      <rPr>
        <b/>
        <sz val="18"/>
        <color rgb="FFFFFFFF"/>
        <rFont val="Arial"/>
        <family val="2"/>
        <scheme val="minor"/>
      </rPr>
      <t xml:space="preserve"> </t>
    </r>
    <r>
      <rPr>
        <b/>
        <sz val="10"/>
        <color rgb="FFFFFFFF"/>
        <rFont val="Arial"/>
        <family val="2"/>
        <scheme val="minor"/>
      </rPr>
      <t xml:space="preserve">Discrete </t>
    </r>
  </si>
  <si>
    <r>
      <rPr>
        <b/>
        <sz val="16"/>
        <color rgb="FFFFFFFF"/>
        <rFont val="Arial"/>
        <family val="2"/>
        <scheme val="minor"/>
      </rPr>
      <t xml:space="preserve"> 3 W </t>
    </r>
    <r>
      <rPr>
        <b/>
        <sz val="10"/>
        <color rgb="FFFFFFFF"/>
        <rFont val="Arial"/>
        <family val="2"/>
        <scheme val="minor"/>
      </rPr>
      <t>IC / Module</t>
    </r>
  </si>
  <si>
    <t>700-850</t>
  </si>
  <si>
    <t>850-960</t>
  </si>
  <si>
    <t>1800/1900</t>
  </si>
  <si>
    <t>5G frequency band</t>
  </si>
  <si>
    <t>Mid frequency:</t>
  </si>
  <si>
    <t xml:space="preserve"> </t>
  </si>
  <si>
    <t>Frequency (MHz):</t>
  </si>
  <si>
    <t>Power:</t>
  </si>
  <si>
    <t>W</t>
  </si>
  <si>
    <t>dBm</t>
  </si>
  <si>
    <t>Antenna Power</t>
  </si>
  <si>
    <t>Latest update:</t>
  </si>
  <si>
    <t>Checkbox selections:</t>
  </si>
  <si>
    <t>Selected frequency band</t>
  </si>
  <si>
    <t>Y</t>
  </si>
  <si>
    <t>Freq. Min:</t>
  </si>
  <si>
    <t>Freq. Max:</t>
  </si>
  <si>
    <t>Band:</t>
  </si>
  <si>
    <t>Max peak</t>
  </si>
  <si>
    <t>All devices (1) or only full band (2)</t>
  </si>
  <si>
    <t>Fmin</t>
  </si>
  <si>
    <t>Fmax</t>
  </si>
  <si>
    <t>N</t>
  </si>
  <si>
    <t>Min peak</t>
  </si>
  <si>
    <t>Search text box</t>
  </si>
  <si>
    <t/>
  </si>
  <si>
    <t>Device portfolio:</t>
  </si>
  <si>
    <t>Link</t>
  </si>
  <si>
    <t>Device</t>
  </si>
  <si>
    <r>
      <t xml:space="preserve">Status
</t>
    </r>
    <r>
      <rPr>
        <sz val="7"/>
        <color rgb="FF000000"/>
        <rFont val="Arial"/>
        <family val="2"/>
      </rPr>
      <t>(with sampling date)</t>
    </r>
  </si>
  <si>
    <t>Frequency (MHz) (Min)</t>
  </si>
  <si>
    <t>Frequency (MHz) (Max)</t>
  </si>
  <si>
    <t>Avg. Power</t>
  </si>
  <si>
    <t>Output Power Backoff</t>
  </si>
  <si>
    <t>Peak Power</t>
  </si>
  <si>
    <t>Supply Voltage</t>
  </si>
  <si>
    <t>Technology</t>
  </si>
  <si>
    <t>Device Type</t>
  </si>
  <si>
    <t>Gain</t>
  </si>
  <si>
    <t>Efficiency / Noise Figure</t>
  </si>
  <si>
    <t>Package</t>
  </si>
  <si>
    <t>Package Type</t>
  </si>
  <si>
    <t>Matching</t>
  </si>
  <si>
    <t>Configuration</t>
  </si>
  <si>
    <t>Recommended
Driver</t>
  </si>
  <si>
    <t>Released quarter</t>
  </si>
  <si>
    <t>Reference circuit (evalation board) portfolio:</t>
  </si>
  <si>
    <t>Device(s) on Board</t>
  </si>
  <si>
    <t>Signal</t>
  </si>
  <si>
    <t>Marketing Launch Series</t>
  </si>
  <si>
    <t>Fmin 
(MHz)</t>
  </si>
  <si>
    <t>Fmax 
(MHz)</t>
  </si>
  <si>
    <t>Voltage</t>
  </si>
  <si>
    <t>Package type</t>
  </si>
  <si>
    <t>n41</t>
  </si>
  <si>
    <t>-</t>
  </si>
  <si>
    <t>A5G26S004N</t>
  </si>
  <si>
    <t>DFN 7 x 6.5</t>
  </si>
  <si>
    <t>over-molded plastic</t>
  </si>
  <si>
    <t>input and output pre-matched</t>
  </si>
  <si>
    <t>Asymmetric</t>
  </si>
  <si>
    <t>Asymmetric – 1.6:1</t>
  </si>
  <si>
    <t>ERS</t>
  </si>
  <si>
    <t>B77D</t>
  </si>
  <si>
    <t>A5G35S008N</t>
  </si>
  <si>
    <t>DFN 7 x 10</t>
  </si>
  <si>
    <t>A3M40PD012</t>
  </si>
  <si>
    <t>Multi-Chip Module</t>
  </si>
  <si>
    <t xml:space="preserve">50-ohm in/out </t>
  </si>
  <si>
    <t>Integrated Doherty</t>
  </si>
  <si>
    <t>B41</t>
  </si>
  <si>
    <t>10 x 6 LGA</t>
  </si>
  <si>
    <t>B78</t>
  </si>
  <si>
    <t>Integrated Doherty, integrated bias controller</t>
  </si>
  <si>
    <t>B42</t>
  </si>
  <si>
    <t>BTS6403U</t>
  </si>
  <si>
    <t>MMG38151B</t>
  </si>
  <si>
    <t>4. Launched</t>
  </si>
  <si>
    <t>InGaPHBT</t>
  </si>
  <si>
    <t>25 dBm</t>
  </si>
  <si>
    <t>MMIC</t>
  </si>
  <si>
    <t>SOT-89</t>
  </si>
  <si>
    <t>50-ohm in/out</t>
  </si>
  <si>
    <t>Single ended</t>
  </si>
  <si>
    <t>Yes</t>
  </si>
  <si>
    <t>China</t>
  </si>
  <si>
    <t>MMG3H21N</t>
  </si>
  <si>
    <t>37 dBm</t>
  </si>
  <si>
    <t>https://www.nxp.com/docs/en/data-sheet/MMG3H21NT1.pdf</t>
  </si>
  <si>
    <t>MMRF5014H</t>
  </si>
  <si>
    <t>drain efficiency (pulse)</t>
  </si>
  <si>
    <t>A3G26D055N</t>
  </si>
  <si>
    <t>NI-360</t>
  </si>
  <si>
    <t>air-cavity ceramic</t>
  </si>
  <si>
    <t>input pre-matched, output unmatched</t>
  </si>
  <si>
    <t>MMG3014N</t>
  </si>
  <si>
    <t>40.5 dBm</t>
  </si>
  <si>
    <t>AFT20S015N</t>
  </si>
  <si>
    <t>BTS6201U</t>
  </si>
  <si>
    <t>TO-270-2</t>
  </si>
  <si>
    <t>MMZ09312B</t>
  </si>
  <si>
    <t>42 dBm</t>
  </si>
  <si>
    <t>QFN 3 x 3</t>
  </si>
  <si>
    <t xml:space="preserve">Active Bias Control </t>
  </si>
  <si>
    <t>A2V07H400-04N</t>
  </si>
  <si>
    <t>now</t>
  </si>
  <si>
    <t>A2I09VD030N</t>
  </si>
  <si>
    <t>OM-780-4L</t>
  </si>
  <si>
    <t>MMG20241H</t>
  </si>
  <si>
    <t>GaAs</t>
  </si>
  <si>
    <t>38 dBm</t>
  </si>
  <si>
    <t>TO-270WB-15</t>
  </si>
  <si>
    <t>50-ohm input, output pre-matched</t>
  </si>
  <si>
    <t>Dual path</t>
  </si>
  <si>
    <t>A2I09VD050N</t>
  </si>
  <si>
    <t>A2V07H525-04N</t>
  </si>
  <si>
    <t>OM-1230-4L</t>
  </si>
  <si>
    <t>MRF13750H</t>
  </si>
  <si>
    <t>drain efficiency (CW)</t>
  </si>
  <si>
    <t>NI-1230-4</t>
  </si>
  <si>
    <t>Push-pull</t>
  </si>
  <si>
    <t>A2T09VD250N</t>
  </si>
  <si>
    <t>TO-270WB-6A</t>
  </si>
  <si>
    <t>A2V09H300-04N</t>
  </si>
  <si>
    <t>A2V09H400-04S</t>
  </si>
  <si>
    <t>NI-780S-4L</t>
  </si>
  <si>
    <t>AFV09P350-04N</t>
  </si>
  <si>
    <t>OM-780-4</t>
  </si>
  <si>
    <t>Symmetric</t>
  </si>
  <si>
    <t>A2V09H400-04N</t>
  </si>
  <si>
    <t>A2V09H525-04N</t>
  </si>
  <si>
    <t>A2T08VD020N</t>
  </si>
  <si>
    <t>PQFN 8 x 8</t>
  </si>
  <si>
    <t>50-ohm input, output unmatched</t>
  </si>
  <si>
    <t>MD8IC925N</t>
  </si>
  <si>
    <t>NRND</t>
  </si>
  <si>
    <t>TO-270WB-14</t>
  </si>
  <si>
    <t>MW7IC915N</t>
  </si>
  <si>
    <t>n5</t>
  </si>
  <si>
    <t>AFV10700H</t>
  </si>
  <si>
    <t>NI-780-4</t>
  </si>
  <si>
    <t>AFV121KH</t>
  </si>
  <si>
    <t>AFIC10275N</t>
  </si>
  <si>
    <t>PAE (pulse)</t>
  </si>
  <si>
    <t>A3I20X050N</t>
  </si>
  <si>
    <t>OM-400</t>
  </si>
  <si>
    <t>NI-400</t>
  </si>
  <si>
    <t>MMZ25332B4</t>
  </si>
  <si>
    <t>QFN 4 x 4</t>
  </si>
  <si>
    <t>A3T18H400W23S</t>
  </si>
  <si>
    <t>n3</t>
  </si>
  <si>
    <t>ACP-1230S-4L2S</t>
  </si>
  <si>
    <t>air-cavity plastic</t>
  </si>
  <si>
    <t>A3T19H455W23S</t>
  </si>
  <si>
    <t>n2</t>
  </si>
  <si>
    <t>A3T21H400W23S</t>
  </si>
  <si>
    <t>A3T21H455W23S</t>
  </si>
  <si>
    <t>A3I25X050N</t>
  </si>
  <si>
    <t>n40</t>
  </si>
  <si>
    <t>https://www.nxp.com/docs/en/data-sheet/A3I25X050N.pdf</t>
  </si>
  <si>
    <t>A3I25D080N</t>
  </si>
  <si>
    <t>A3T23H300W23S</t>
  </si>
  <si>
    <t>unmatched</t>
  </si>
  <si>
    <t>AFSC5G35D35</t>
  </si>
  <si>
    <t>AFSC5G35D37</t>
  </si>
  <si>
    <t>MMZ38333B</t>
  </si>
  <si>
    <t>AFSC5G37D37</t>
  </si>
  <si>
    <t>B43</t>
  </si>
  <si>
    <t>n20</t>
  </si>
  <si>
    <t>n8</t>
  </si>
  <si>
    <t>TO-270WB-17</t>
  </si>
  <si>
    <t>n1</t>
  </si>
  <si>
    <t>MHT2012N</t>
  </si>
  <si>
    <t>B78AA</t>
  </si>
  <si>
    <t>BTS6303U</t>
  </si>
  <si>
    <t>14 x 10 LGA</t>
  </si>
  <si>
    <t>over-molded plastic with top-side cooling</t>
  </si>
  <si>
    <t>A5G26S008N</t>
  </si>
  <si>
    <t>OM-780-4S4S</t>
  </si>
  <si>
    <t>Single package 80 W solution</t>
  </si>
  <si>
    <t>n78</t>
  </si>
  <si>
    <t>A5G26H605W19N</t>
  </si>
  <si>
    <t>3. Mass Market</t>
  </si>
  <si>
    <t>n7</t>
  </si>
  <si>
    <t>https://nxp1.sharepoint.com/teams/ext110/RFtechpub/Product_Released_Product_Briefs/A5G26H605W19NPB-rev2.pdf</t>
  </si>
  <si>
    <t>A5G18H610W19N</t>
  </si>
  <si>
    <t>https://nxp1.sharepoint.com/teams/ext110/RFtechpub/Product_Released_Product_Briefs/PA5G18H610W19N-rev1.0.pdf</t>
  </si>
  <si>
    <t>A5M20TG042</t>
  </si>
  <si>
    <t>20 x 16 LGA</t>
  </si>
  <si>
    <t>https://nxp1.sharepoint.com/teams/ext110/RFtechpub/mMIMO_Released/PA5M20TG042-rev0.1-Conf.pdf</t>
  </si>
  <si>
    <t>SiGe</t>
  </si>
  <si>
    <t>A5G21H605W19N</t>
  </si>
  <si>
    <t>https://nxp1.sharepoint.com/teams/ext110/RFtechpub/Product_Released_Product_Briefs/PA5G21H605W19N-rev1.0.pdf</t>
  </si>
  <si>
    <t>A5G08H800W19N</t>
  </si>
  <si>
    <t>https://nxp1.sharepoint.com/teams/ext110/RFtechpub/Product_Released_Product_Briefs/PA5G08H800W19N-rev1.0.pdf</t>
  </si>
  <si>
    <t>AFSC5G35E37</t>
  </si>
  <si>
    <t>A5G38H055N</t>
  </si>
  <si>
    <t>4. launched</t>
  </si>
  <si>
    <t>C-band</t>
  </si>
  <si>
    <t>A5G35S004N</t>
  </si>
  <si>
    <t>https://www.nxp.com/docs/en/data-sheet/A5G38H055N.pdf</t>
  </si>
  <si>
    <t>A5G07H800W19N</t>
  </si>
  <si>
    <t>https://www.nxp.com/docs/en/data-sheet/A5G07H800W19N.pdf</t>
  </si>
  <si>
    <t>A5M34TG140-TC</t>
  </si>
  <si>
    <t>https://www.nxp.com/docs/en/data-sheet/A5M34TG140-TC.pdf</t>
  </si>
  <si>
    <t>A5M35TG140-TC</t>
  </si>
  <si>
    <t>https://www.nxp.com/docs/en/data-sheet/A5M35TG140-TC.pdf</t>
  </si>
  <si>
    <t>A5M36TG140-TC</t>
  </si>
  <si>
    <t>https://www.nxp.com/docs/en/data-sheet/A5M36TG140-TC.pdf</t>
  </si>
  <si>
    <t>A3M36SL037</t>
  </si>
  <si>
    <t>10 x 8 LGA</t>
  </si>
  <si>
    <t>https://www.nxp.com/docs/en/data-sheet/A3M36SL037.pdf</t>
  </si>
  <si>
    <t>AFSC5G23E39</t>
  </si>
  <si>
    <t>https://www.nxp.com/docs/en/data-sheet/AFSC5G23E39.pdf</t>
  </si>
  <si>
    <t>A5M39TG140</t>
  </si>
  <si>
    <t>https://www.nxp.com/docs/en/data-sheet/A5M39TG140.pdf</t>
  </si>
  <si>
    <t>A5G23H110N</t>
  </si>
  <si>
    <t>https://www.nxp.com/docs/en/data-sheet/A5G23H110N.pdf</t>
  </si>
  <si>
    <t>A3M38SL039</t>
  </si>
  <si>
    <t>n77</t>
  </si>
  <si>
    <t>https://www.nxp.com/docs/en/data-sheet/A3M38SL039.pdf</t>
  </si>
  <si>
    <t>A5M36TG140</t>
  </si>
  <si>
    <t>https://www.nxp.com/docs/en/data-sheet/A5M36TG140.pdf</t>
  </si>
  <si>
    <t>A3M34SL039</t>
  </si>
  <si>
    <t>https://www.nxp.com/docs/en/data-sheet/A3M34SL039.pdf</t>
  </si>
  <si>
    <t>A5G38H045N</t>
  </si>
  <si>
    <t>Asymmetric – 2:1</t>
  </si>
  <si>
    <t>https://www.nxp.com/docs/en/data-sheet/A5G38H045N.pdf</t>
  </si>
  <si>
    <t>MMRF5018HS</t>
  </si>
  <si>
    <t>https://www.nxp.com/docs/en/data-sheet/MMRF5018HS.pdf</t>
  </si>
  <si>
    <t>A5G26H110N</t>
  </si>
  <si>
    <t>https://www.nxp.com/docs/en/data-sheet/A5G26H110N.pdf</t>
  </si>
  <si>
    <t>A3M39SL039</t>
  </si>
  <si>
    <t>https://www.nxp.com/docs/en/data-sheet/A3M39SL039.pdf</t>
  </si>
  <si>
    <t>A5G35H110N</t>
  </si>
  <si>
    <t>Asymmetric – 1.9:1</t>
  </si>
  <si>
    <t>https://www.nxp.com/docs/en/data-sheet/A5G35H110N.pdf</t>
  </si>
  <si>
    <t>A5G37H110N</t>
  </si>
  <si>
    <t>https://www.nxp.com/docs/en/data-sheet/A5G37H110N.pdf</t>
  </si>
  <si>
    <t>DFN 4.5 x 4</t>
  </si>
  <si>
    <t>https://www.nxp.com/docs/en/data-sheet/A5G35S004N.pdf</t>
  </si>
  <si>
    <t>A5G23H065N</t>
  </si>
  <si>
    <t>https://www.nxp.com/docs/en/data-sheet/A5G23H065N.pdf</t>
  </si>
  <si>
    <t>https://www.nxp.com/docs/en/data-sheet/A5G26S008N.pdf</t>
  </si>
  <si>
    <t>https://www.nxp.com/docs/en/data-sheet/A5G26S004N.pdf</t>
  </si>
  <si>
    <t>A5G35H120N</t>
  </si>
  <si>
    <t>Asymmetric - 2.2:1</t>
  </si>
  <si>
    <t>https://www.nxp.com/docs/en/data-sheet/A5G35H120N.pdf</t>
  </si>
  <si>
    <t>https://www.nxp.com/docs/en/data-sheet/A5G35S008N.pdf</t>
  </si>
  <si>
    <t>A5G35H055N</t>
  </si>
  <si>
    <t>https://www.nxp.com/docs/en/data-sheet/A5G35H055N.pdf</t>
  </si>
  <si>
    <t>A3M36SL039</t>
  </si>
  <si>
    <t>https://www.nxp.com/docs/en/data-sheet/A3M36SL039.pdf</t>
  </si>
  <si>
    <t>A3M34TL139</t>
  </si>
  <si>
    <t xml:space="preserve">https://www.nxp.com/docs/en/data-sheet/A3M34TL139.pdf </t>
  </si>
  <si>
    <t>330 mW</t>
  </si>
  <si>
    <t>2.2 x 2.2 LGA</t>
  </si>
  <si>
    <t xml:space="preserve">https://www.nxp.com/docs/en/data-sheet/A3M40PD012.pdf </t>
  </si>
  <si>
    <t>AFSC5G23E37</t>
  </si>
  <si>
    <t>Dual path – 2 x Doherty</t>
  </si>
  <si>
    <t xml:space="preserve">https://www.nxp.com/docs/en/data-sheet/A3I25D080N.pdf </t>
  </si>
  <si>
    <t>3.4 dB</t>
  </si>
  <si>
    <t>Noise Figure</t>
  </si>
  <si>
    <t>https://www.nxp.com/docs/en/data-sheet/BTS6201U.pdf</t>
  </si>
  <si>
    <t>MMRF1050H</t>
  </si>
  <si>
    <t>https://www.nxp.com/docs/en/data-sheet/MMRF1050H.pdf</t>
  </si>
  <si>
    <t>https://www.nxp.com/docs/en/data-sheet/A3G26D055N.pdf</t>
  </si>
  <si>
    <t>AFSC5G26E39</t>
  </si>
  <si>
    <t>AFSC5G26F38</t>
  </si>
  <si>
    <t>AFSC5G26E38</t>
  </si>
  <si>
    <t>A3M35TL039</t>
  </si>
  <si>
    <t>AFSC5G35E38</t>
  </si>
  <si>
    <t>A3M37TL039</t>
  </si>
  <si>
    <t>AFSC5G37E38</t>
  </si>
  <si>
    <t>AFSC5G40E38</t>
  </si>
  <si>
    <t>A3V07H600-42N</t>
  </si>
  <si>
    <t>OM-1230</t>
  </si>
  <si>
    <t>3-way Doherty – 1:1:1 ratio</t>
  </si>
  <si>
    <t>28 GHz</t>
  </si>
  <si>
    <t>n257</t>
  </si>
  <si>
    <t>Differential input</t>
  </si>
  <si>
    <t>B78T</t>
  </si>
  <si>
    <t>BTS6302U</t>
  </si>
  <si>
    <t>https://www.nxp.com/docs/en/data-sheet/BTS6403U.pdf</t>
  </si>
  <si>
    <t>3.5 dB</t>
  </si>
  <si>
    <t>RF Circuit Collection</t>
  </si>
  <si>
    <t>Links:</t>
  </si>
  <si>
    <t>Visibility level</t>
  </si>
  <si>
    <t>Highlight</t>
  </si>
  <si>
    <t>Devices on board</t>
  </si>
  <si>
    <t>Frequency Min (MHz)</t>
  </si>
  <si>
    <t>Frequency Max (MHz)</t>
  </si>
  <si>
    <t>Peak Power (W)</t>
  </si>
  <si>
    <t>Peak Power (dBm)</t>
  </si>
  <si>
    <t>Power
details</t>
  </si>
  <si>
    <t>Gain 
(dB)</t>
  </si>
  <si>
    <t>Voltage (final-stage, V)</t>
  </si>
  <si>
    <t>SharePoint</t>
  </si>
  <si>
    <t>DistyNet</t>
  </si>
  <si>
    <t>Comments</t>
  </si>
  <si>
    <t>Orderable P/N</t>
  </si>
  <si>
    <t>Price Book</t>
  </si>
  <si>
    <t>Franck to review</t>
  </si>
  <si>
    <t>lineup</t>
  </si>
  <si>
    <t>A5G26S004N + A5G26H055N</t>
  </si>
  <si>
    <t>Frank draft</t>
  </si>
  <si>
    <t>https://nxp1.sharepoint.com/teams/ext110/RFoperations/NPI/HPS%20Product%20Family/Forms/AllItems.aspx?RootFolder=%2Fteams%2Fext110%2FRFoperations%2FNPI%2FHPS%20Product%20Family%2FGaN%20OM%20A5%20Product%20Family%2FA5G07H800W19N%2FFixture%20Handover%2FA5G07H800W19N%20758%2D821%20MHz&amp;FolderCTID=0x01200015F99E9903F8844E870FF30CCFCD6767</t>
  </si>
  <si>
    <t>https://www.nxp.com/webapp/Download?colCode=A5G07H800W19N_758-821-MHZ-DISTY</t>
  </si>
  <si>
    <t>A5G21H605W19N B66 2110-2200 MHz - All Documents (sharepoint.com)</t>
  </si>
  <si>
    <t>https://www.nxp.com/webapp/secure/multiDownload.sp?colCode=A5G21H605W19N_2110-2200-MHZ-DISTY</t>
  </si>
  <si>
    <t>A5G21H605W19N B1 2110-2170 MHz - All Documents (sharepoint.com)</t>
  </si>
  <si>
    <t>https://www.nxp.com/webapp/secure/multiDownload.sp?colCode=A5G21H605W19N_2110-2170-MHZ-DISTY</t>
  </si>
  <si>
    <t>MMG3H21N + AFT05MS004N</t>
  </si>
  <si>
    <t xml:space="preserve">CW </t>
  </si>
  <si>
    <t>https://nxp1.sharepoint.com/teams/ext110/RFoperations/NPI/RF%20Industrial/Forms/Document%20Set/docsethomepage.aspx?RootFolder=%2Fteams%2Fext110%2FRFoperations%2FNPI%2FRF%20Industrial%2FAFT05MS004N%2FAFT05MS004%2FFixtureHandovers%2FAFT05MS004%20MMG3H21NT1%20%201%2D200%20MHz%2FExternal%20data&amp;FolderCTID=0x012000B5984618EA88894D87B1CE28F8B3D840&amp;View=%7BE2D6422E%2D1E07%2D447B%2D9284%2D4DF4A33A5FE0%7D</t>
  </si>
  <si>
    <t>(work w/ Megan - get DistyNet link)</t>
  </si>
  <si>
    <t>Yes but no download</t>
  </si>
  <si>
    <t>CW</t>
  </si>
  <si>
    <t>https://nxp1.sharepoint.com/teams/ext110/RFoperations/NPI/RF%20Cellular%20Discrete/Forms/Document%20Set/docsethomepage.aspx?RootFolder=%2Fteams%2Fext110%2FRFoperations%2FNPI%2FRF%20Cellular%20Discrete%2FA3G26D055N%2FFixture%20Handover%2FA3G26D055N%20100%20%2D%202500%20MHz%20WB%2FExternal%20data&amp;FolderCTID=0x0120009D53E8B8B75BE74A90799C05A4FFC7D3&amp;View=%7BC5B1AEC4%2DE460%2D4359%2D963F%2DD9F5513CF181%7D</t>
  </si>
  <si>
    <t>A3G26D055N-100</t>
  </si>
  <si>
    <t>DOWNLOAD</t>
  </si>
  <si>
    <t>Final</t>
  </si>
  <si>
    <t>MMRF5014H-200MHZ</t>
  </si>
  <si>
    <t>13.4 dBm CW</t>
  </si>
  <si>
    <t>AFT27S006N + MMG3H21N</t>
  </si>
  <si>
    <t>A3G26D055N + A5G35S004N</t>
  </si>
  <si>
    <t>40 dBm CW</t>
  </si>
  <si>
    <t>https://nxp1.sharepoint.com/teams/ext110/RFoperations/NPI/HPS%20Product%20Family/Forms/AllItems.aspx?RootFolder=%2Fteams%2Fext110%2FRFoperations%2FNPI%2FHPS%20Product%20Family%2F64T%20A5%20Product%20Family%2FA5G35S004N%2FFixture%20Handover%2FA5G35S004N%20A3G26D055N%20400%2D2700%20MHz&amp;FolderCTID=0x01200015F99E9903F8844E870FF30CCFCD6767</t>
  </si>
  <si>
    <t>A3G26D055N-2STG</t>
  </si>
  <si>
    <t>https://nxp1.sharepoint.com/teams/ext110/RFoperations/NPI/HPS%20Product%20Family/Forms/Document%20Set/docsethomepage.aspx?RootFolder=%2Fteams%2Fext110%2FRFoperations%2FNPI%2FHPS%20Product%20Family%2FMMRF5018HS%2FFIXTURE%20HANDOVERS%2FMMRF5018HS%20450%2D2700MHz%20Compact%20Paul%20Scsavnicki%2FExternal%20data&amp;FolderCTID=0x01200015F99E9903F8844E870FF30CCFCD6767&amp;View=%7B06BB9191%2D7990%2D4FB2%2DA54B%2D573AE32637AF%7D</t>
  </si>
  <si>
    <t>MMRF5018HS-450</t>
  </si>
  <si>
    <t>29 dBm ZigBee</t>
  </si>
  <si>
    <t>MMRF5014H-500MHZ</t>
  </si>
  <si>
    <t>A2I09VD050GN</t>
  </si>
  <si>
    <t>Wideband</t>
  </si>
  <si>
    <t>26 dBm CW</t>
  </si>
  <si>
    <t>17 dBm LTE</t>
  </si>
  <si>
    <t>CW, 915 MHz band</t>
  </si>
  <si>
    <t>MRF13750H-915MHZ</t>
  </si>
  <si>
    <t>https://nxp1.sharepoint.com/teams/ext110/RFoperations/NPI/RF Cellular Discrete/Forms/GaN Discrete All Docs.aspx?RootFolder=%2Fteams%2Fext110%2FRFoperations%2FNPI%2FRF%20Cellular%20Discrete%2FA3G26D055N%2FFixture%20Handover%2FA3G26D055N%2DBand%208%20925%2D960%20MHz%20Driver&amp;FolderCTID=0x0120009D53E8B8B75BE74A90799C05A4FFC7D3&amp;View=%7B3339549A%2DA967%2D4218%2DAFCB%2D68DD500B9697%7D</t>
  </si>
  <si>
    <t>Pulse</t>
  </si>
  <si>
    <t>AFV121KH-960MHZ</t>
  </si>
  <si>
    <t>AFV10700H-1090</t>
  </si>
  <si>
    <t>AFV10700H + MRF6V10010N</t>
  </si>
  <si>
    <t xml:space="preserve">Short Pulse </t>
  </si>
  <si>
    <t>A2I09VD030N + MMG3014N</t>
  </si>
  <si>
    <t>MMG3014N + A2I09VD030N</t>
  </si>
  <si>
    <t>MRF13750H-1300</t>
  </si>
  <si>
    <t>2-up</t>
  </si>
  <si>
    <t>MRF13750H (2 transistors)</t>
  </si>
  <si>
    <t>https://nxp1.sharepoint.com/teams/ext110/RFoperations/NPI/RF Cellular Discrete/Forms/GaN Discrete All Docs.aspx?RootFolder=%2Fteams%2Fext110%2FRFoperations%2FNPI%2FRF%20Cellular%20Discrete%2FA3G26D055N%2FFixture%20Handover%2FA3G26D055N%2DBand%203%201805%2D1880%20MHz%20Driver&amp;FolderCTID=0x0120009D53E8B8B75BE74A90799C05A4FFC7D3&amp;View=%7B3339549A%2DA967%2D4218%2DAFCB%2D68DD500B9697%7D</t>
  </si>
  <si>
    <t>A3G26D055N-1805</t>
  </si>
  <si>
    <t>15 dBm Avg.</t>
  </si>
  <si>
    <t>MMG3014N-EVKB3</t>
  </si>
  <si>
    <t>Lionel to review</t>
  </si>
  <si>
    <t>MMG3014N + MW7IC2240N</t>
  </si>
  <si>
    <t>https://nxp1.sharepoint.com/teams/ext110/RFoperations/NPI/RF Cellular Discrete/Forms/GaN Discrete All Docs.aspx?RootFolder=%2Fteams%2Fext110%2FRFoperations%2FNPI%2FRF%20Cellular%20Discrete%2FA3G26D055N%2FFixture%20Handover%2FA3G26D055N%2DBand%201%202110%2D2170%20MHz%20Driver&amp;FolderCTID=0x0120009D53E8B8B75BE74A90799C05A4FFC7D3&amp;View=%7B3339549A%2DA967%2D4218%2DAFCB%2D68DD500B9697%7D</t>
  </si>
  <si>
    <t>A3G26D055N-2110</t>
  </si>
  <si>
    <t>49 dBm Avg.</t>
  </si>
  <si>
    <t>MMG3014N-EVKB1</t>
  </si>
  <si>
    <t>Gull wing</t>
  </si>
  <si>
    <t>A3I25D080GN</t>
  </si>
  <si>
    <t>https://nxp1.sharepoint.com/teams/ext110/RFoperations/NPI/HPS Product Family/Forms/AllItems.aspx?RootFolder=%2Fteams%2Fext110%2FRFoperations%2FNPI%2FHPS%20Product%20Family%2FA3I25D080N%2FFixture%20Handovers%2FA3I25D080GN%202300%2D2400%20MHz%20Handover%2FExternal&amp;FolderCTID=0x01200015F99E9903F8844E870FF30CCFCD6767&amp;View=%7B06BB9191%2D7990%2D4FB2%2DA54B%2D573AE32637AF%7D</t>
  </si>
  <si>
    <t>25 dBm peak</t>
  </si>
  <si>
    <t>A3M40PD012-EVB</t>
  </si>
  <si>
    <t>A5G35S004N + A3G26D055N</t>
  </si>
  <si>
    <t>MMG3014N-EVKB7</t>
  </si>
  <si>
    <t>lineup, 2-up</t>
  </si>
  <si>
    <t>A3G26D055N + 2x MRF24G300HS</t>
  </si>
  <si>
    <t>https://nxp1.sharepoint.com/teams/ext110/RFoperations/NPI/RF%20Cellular%20Discrete/Forms/GaN%20Discrete%20All%20Docs.aspx?RootFolder=%2Fteams%2Fext110%2FRFoperations%2FNPI%2FRF%20Cellular%20Discrete%2FA3G26D055N%2FFixture%20Handover%2FA3G26D055N%2DMRF24G300HS%202up%202%2E4%20%2D%202%2E5GHz%20V3%20D146559%20Jeremie%2FExternal%20Data&amp;FolderCTID=0x0120009D53E8B8B75BE74A90799C05A4FFC7D3&amp;View=%7B3339549A%2DA967%2D4218%2DAFCB%2D68DD500B9697%7D</t>
  </si>
  <si>
    <t>MRF24G300HS-2UP</t>
  </si>
  <si>
    <t>A3G26D055N + MRF24G300HS</t>
  </si>
  <si>
    <t>https://nxp1.sharepoint.com/teams/ext110/RFoperations/NPI/RF%20Cellular%20Discrete/Forms/GaN%20Discrete%20All%20Docs.aspx?RootFolder=%2Fteams%2Fext110%2FRFoperations%2FNPI%2FRF%20Cellular%20Discrete%2FA3G26D055N%2FFixture%20Handover%2FA3G26D055N%2DMRF24G300HS%202%2E4%20%2D%202%2E5GHz%20D139698%20CW%2FExternal%20data&amp;FolderCTID=0x0120009D53E8B8B75BE74A90799C05A4FFC7D3&amp;View=%7B3339549A%2DA967%2D4218%2DAFCB%2D68DD500B9697%7D</t>
  </si>
  <si>
    <t>MRF24G300HS-2STG</t>
  </si>
  <si>
    <t>https://nxp1.sharepoint.com/teams/ext110/RFoperations/NPI/RF%20Cellular%20Discrete/Forms/Document%20Set/docsethomepage.aspx?RootFolder=%2Fteams%2Fext110%2FRFoperations%2FNPI%2FRF%20Cellular%20Discrete%2FA3G26D055N%2FFixture%20Handover%2FA3G26D055N%202400%2D2500MHz%2025W%20Path%20A%20Microstrip%2FExternal%20data&amp;FolderCTID=0x0120009D53E8B8B75BE74A90799C05A4FFC7D3&amp;View=%7BC5B1AEC4%2DE460%2D4359%2D963F%2DD9F5513CF181%7D&amp;InitialTabId=Ribbon%2ERead&amp;VisibilityContext=WSSTabPersistence</t>
  </si>
  <si>
    <t>A3G26D055N-2400</t>
  </si>
  <si>
    <t>CW, 2450 MHz band</t>
  </si>
  <si>
    <t>Both straight lead and Gull Wing</t>
  </si>
  <si>
    <t>https://nxp1.sharepoint.com/teams/ext110/RFoperations/NPI/HPS%20Product%20Family/Forms/AllItems.aspx?RootFolder=%2Fteams%2Fext110%2FRFoperations%2FNPI%2FHPS%20Product%20Family%2FA3I25D080N%2FFixture%20Handovers%2FA3I25D080N%202500%2D2700MHz%2FExternal&amp;FolderCTID=0x01200015F99E9903F8844E870FF30CCFCD6767&amp;View=%7B06BB9191%2D7990%2D4FB2%2DA54B%2D573AE32637AF%7D</t>
  </si>
  <si>
    <t>https://nxp1.sharepoint.com/teams/ext110/RFoperations/NPI/RF%20Cellular%20ICs/Forms/Document%20Set/docsethomepage.aspx?RootFolder=%2Fteams%2Fext110%2FRFoperations%2FNPI%2FRF%20Cellular%20ICs%2FA3I25X050N%2FFixture%20Handovers%2FA3I25X050N%202496%2D2690MHz%20CDMA%2FExternal%20data&amp;FolderCTID=0x0120003F74D57B9F57AB45BD01C4CB833D5B84&amp;View=%7BA96CB504%2D7170%2D4249%2DB7D9%2DCB5D1EE1DCE9%7D</t>
  </si>
  <si>
    <t>39.4 dBm Avg.</t>
  </si>
  <si>
    <t>No PN planned</t>
  </si>
  <si>
    <t>41.4 dBm Avg.</t>
  </si>
  <si>
    <t>AFSC5G26E38-EVB</t>
  </si>
  <si>
    <t>39 dBm Avg.</t>
  </si>
  <si>
    <t>RapidRF final on web</t>
  </si>
  <si>
    <t>AFSC5G26E39-EVB</t>
  </si>
  <si>
    <t>41.8 dBm Avg.</t>
  </si>
  <si>
    <t>https://nxp1.sharepoint.com/teams/ext110/RFoperations/NPI/HPS%20Product%20Family/Forms/Document%20Set/docsethomepage.aspx?RootFolder=%2Fteams%2Fext110%2FRFoperations%2FNPI%2FHPS%20Product%20Family%2F32T%20A5%20Product%20Family%2FA5G26H110N%2FFixture%20Handover%2FA5G26H110N%202496%2D2690%20MHz%20Jaime%2FExternal%20data&amp;FolderCTID=0x01200015F99E9903F8844E870FF30CCFCD6767&amp;View=%7B06BB9191%2D7990%2D4FB2%2DA54B%2D573AE32637AF%7D</t>
  </si>
  <si>
    <t>Ok</t>
  </si>
  <si>
    <t>A5G26H110N-2496</t>
  </si>
  <si>
    <t>https://nxp1.sharepoint.com/teams/ext110/RFoperations/NPI/RF%20Cellular%20Discrete/Forms/Document%20Set/docsethomepage.aspx?RootFolder=%2Fteams%2Fext110%2FRFoperations%2FNPI%2FRF%20Cellular%20Discrete%2FA3G26D055N%2FFixture%20Handover%2FA3G26D055N%202515%2D2675%20MHz%20CDMA%20Handover%2FExternal%20Data&amp;FolderCTID=0x0120009D53E8B8B75BE74A90799C05A4FFC7D3&amp;View=%7BC5B1AEC4%2DE460%2D4359%2D963F%2DD9F5513CF181%7D</t>
  </si>
  <si>
    <t>A3G26D055N-2600</t>
  </si>
  <si>
    <t>38.5 dBm Avg.</t>
  </si>
  <si>
    <t>https://nxp1.sharepoint.com/teams/ext110/RFoperations/NPI/HPS%20Product%20Family/Forms/Document%20Set/docsethomepage.aspx?RootFolder=%2Fteams%2Fext110%2FRFoperations%2FNPI%2FHPS%20Product%20Family%2F32T%20A5%20Product%20Family%2FA5G26S008N%2FFixture%20Handover%2FA5G26S008N%202496%2D2690%20MHz%2FExternal&amp;FolderCTID=0x01200015F99E9903F8844E870FF30CCFCD6767&amp;View=%7B06BB9191%2D7990%2D4FB2%2DA54B%2D573AE32637AF%7D</t>
  </si>
  <si>
    <t>24 dBm Avg.</t>
  </si>
  <si>
    <t>https://nxp1.sharepoint.com/teams/ext110/RFoperations/NPI/HPS%20Product%20Family/Forms/Document%20Set/docsethomepage.aspx?RootFolder=%2Fteams%2Fext110%2FRFoperations%2FNPI%2FHPS%20Product%20Family%2F64T%20A5%20Product%20Family%2FA5G26S004N%2FFixture%20Handover%2FA5G26S004%202515%2D2690%20MHz%20Handover%2FExternal%20data&amp;FolderCTID=0x01200015F99E9903F8844E870FF30CCFCD6767&amp;View=%7B06BB9191%2D7990%2D4FB2%2DA54B%2D573AE32637AF%7D</t>
  </si>
  <si>
    <t>40.2 dBm LTE</t>
  </si>
  <si>
    <t>https://nxp1.sharepoint.com/teams/ext110/RFoperations/NPI/IPS%20Product%20Family%20NPI%20Project%20Library/Forms/Document%20Set/docsethomepage.aspx?RootFolder=%2Fteams%2Fext110%2FRFoperations%2FNPI%2FIPS%20Product%20Family%20NPI%20Project%20Library%2FTG140%2FA5M35TG140%2DTC%2FFixture%20Handover%2FVersion%20for%20Customers&amp;FolderCTID=0x012000E7FBA500AE9BC541968B78FB5720F0BA&amp;View=%7B54F9E6FF%2D2ABA%2D4ABC%2DAF42%2DEFF093EF58BB%7D&amp;InitialTabId=Ribbon%2ERead&amp;VisibilityContext=WSSTabPersistence</t>
  </si>
  <si>
    <t>https://www.nxp.com/webapp/Download?colCode=A5M35TG140-TC_3400-3600-MHZ-DISTY</t>
  </si>
  <si>
    <t>https://nxp1.sharepoint.com/teams/ext110/RFoperations/NPI/IPS%20Product%20Family%20NPI%20Project%20Library/Forms/Document%20Set/docsethomepage.aspx?RootFolder=%2Fteams%2Fext110%2FRFoperations%2FNPI%2FIPS%20Product%20Family%20NPI%20Project%20Library%2FTG140%2FA5M36TG140%2FFixture%20Handovers%2FVersion%20for%20Customers&amp;FolderCTID=0x012000E7FBA500AE9BC541968B78FB5720F0BA&amp;View=%7B54F9E6FF%2D2ABA%2D4ABC%2DAF42%2DEFF093EF58BB%7D</t>
  </si>
  <si>
    <t>https://www.nxp.com/webapp/Download?colCode=A5M36TG140_3400-3800-MHZ-DISTY</t>
  </si>
  <si>
    <t>A5M36TG140-3400</t>
  </si>
  <si>
    <t>40.2 dBm Avg.</t>
  </si>
  <si>
    <t>https://nxp1.sharepoint.com/teams/ext110/RFoperations/NPI/IPS%20Product%20Family%20NPI%20Project%20Library/Forms/Document%20Set/docsethomepage.aspx?RootFolder=%2Fteams%2Fext110%2FRFoperations%2FNPI%2FIPS%20Product%20Family%20NPI%20Project%20Library%2FTG140%2FA5M36TG140%2DTC%2FFixture%20Handover%2FVersion%20for%20Customers&amp;FolderCTID=0x012000E7FBA500AE9BC541968B78FB5720F0BA&amp;View=%7B54F9E6FF%2D2ABA%2D4ABC%2DAF42%2DEFF093EF58BB%7D&amp;InitialTabId=Ribbon%2ERead&amp;VisibilityContext=WSSTabPersistence</t>
  </si>
  <si>
    <t>https://www.nxp.com/webapp/Download?colCode=A5M36TG140-TC_3400-3800-MHZ-DISTY</t>
  </si>
  <si>
    <t>38 dBm Avg.</t>
  </si>
  <si>
    <t>A3M35TL039-EVB</t>
  </si>
  <si>
    <t>24.5 dBm Avg.</t>
  </si>
  <si>
    <t>https://nxp1.sharepoint.com/teams/ext110/RFoperations/NPI/HPS%20Product%20Family/Forms/Document%20Set/docsethomepage.aspx?RootFolder=%2Fteams%2Fext110%2FRFoperations%2FNPI%2FHPS%20Product%20Family%2F64T%20A5%20Product%20Family%2FA5G35S004N%2FFixture%20Handover%2FA5G35S004%203300%2D3900MHz%20Steven%2FVersion%20for%20Customers&amp;FolderCTID=0x01200015F99E9903F8844E870FF30CCFCD6767&amp;View=%7B06BB9191%2D7990%2D4FB2%2DA54B%2D573AE32637AF%7D</t>
  </si>
  <si>
    <t>https://nxp1.sharepoint.com/teams/ext110/RFoperations/NPI/HPS Product Family/Forms/Document Set/docsethomepage.aspx?RootFolder=%2Fteams%2Fext110%2FRFoperations%2FNPI%2FHPS%20Product%20Family%2F64T%20A5%20Product%20Family%2FA5G35H055N%2FFixture%20Handover%2FA5G35H055N%203400%20%2D%203600%20MHz%20WCDMA%2FExternal&amp;FolderCTID=0x01200015F99E9903F8844E870FF30CCFCD6767&amp;View=%7B06BB9191%2D7990%2D4FB2%2DA54B%2D573AE32637AF%7D</t>
  </si>
  <si>
    <t>https://nxp1.sharepoint.com/teams/ext110/RFoperations/NPI/HPS Product Family/Forms/Document Set/docsethomepage.aspx?RootFolder=%2Fteams%2Fext110%2FRFoperations%2FNPI%2FHPS%20Product%20Family%2F32T%20A5%20Product%20Family%2FA5G35H110N%2FFixture%20Handover%2FA5G35H110N%203400%20%2D%203600%20MHz%20WCDMA%2FExternal&amp;FolderCTID=0x01200015F99E9903F8844E870FF30CCFCD6767&amp;View=%7B06BB9191%2D7990%2D4FB2%2DA54B%2D573AE32637AF%7D</t>
  </si>
  <si>
    <t>A5G35H110N-3400</t>
  </si>
  <si>
    <t>42.5 dBm Avg.</t>
  </si>
  <si>
    <t>Final / RapidRF final on web</t>
  </si>
  <si>
    <t>AFSC5G35D35-EVB</t>
  </si>
  <si>
    <t>AFSC5G35D37-EVB</t>
  </si>
  <si>
    <t>A5G35H120N + A5G35S008N</t>
  </si>
  <si>
    <t>41.3 dBm Avg.</t>
  </si>
  <si>
    <t>https://nxp1.sharepoint.com/:p:/r/teams/ext110/RFoperations/NPI/HPS%20Product%20Family/32T%20A5%20Product%20Family/A5G35H120N/Fixture%20Handover/A5G35S008N%20%26%20A5G35H120N%203400-3800%20MHz%20Line%20Up/External%20data%20pack/NXP%20A5G35S008N-A5G35H120N%203400-3800MHz%20Lineup%20Reference%20Circuit.pptx?d=w4712fc3dabb941aeb68956c0ec3ace0b&amp;csf=1&amp;web=1</t>
  </si>
  <si>
    <t>AFSC5G35E38-EVB</t>
  </si>
  <si>
    <t>22 dBm Avg. (High Bias)</t>
  </si>
  <si>
    <t>23 dBm Avg. (High Power)</t>
  </si>
  <si>
    <t>A3M37TL039-EVB</t>
  </si>
  <si>
    <t>https://nxp1.sharepoint.com/teams/ext110/RFoperations/NPI/HPS%20Product%20Family/Forms/Document%20Set/docsethomepage.aspx?RootFolder=%2Fteams%2Fext110%2FRFoperations%2FNPI%2FHPS%20Product%20Family%2F32T%20A5%20Product%20Family%2FA5G35S008N%2FFixture%20Handover%2FA5G35S008N%203400%2D3600%20MHz%20WCDMA%2FExternal&amp;FolderCTID=0x01200015F99E9903F8844E870FF30CCFCD6767&amp;View=%7B06BB9191%2D7990%2D4FB2%2DA54B%2D573AE32637AF%7D</t>
  </si>
  <si>
    <t>A5G35S008N-3400</t>
  </si>
  <si>
    <t>AFSC5G37D37-EVB</t>
  </si>
  <si>
    <t>AFSC5G37E38-EVB</t>
  </si>
  <si>
    <t>https://nxp1.sharepoint.com/teams/ext110/RF%20Cellular%20Applications/Forms/GPA.aspx</t>
  </si>
  <si>
    <t>Raw data pack</t>
  </si>
  <si>
    <t>39.0 dBm Avg.</t>
  </si>
  <si>
    <t>https://nxp1.sharepoint.com/teams/ext110/RFoperations/NPI/IPS%20Product%20Family%20NPI%20Project%20Library/Forms/Document%20Set/docsethomepage.aspx?RootFolder=%2Fteams%2Fext110%2FRFoperations%2FNPI%2FIPS%20Product%20Family%20NPI%20Project%20Library%2FSL039%2FA3M39SL039%2FFixture%20Handovers%2FVersion%20for%20Customers&amp;FolderCTID=0x012000E7FBA500AE9BC541968B78FB5720F0BA&amp;View=%7B54F9E6FF%2D2ABA%2D4ABC%2DAF42%2DEFF093EF58BB%7D</t>
  </si>
  <si>
    <t>A5G35S008N + A5G35H120N</t>
  </si>
  <si>
    <t>AFSC5G40E38-EVB</t>
  </si>
  <si>
    <t>https://nxp1.sharepoint.com/teams/ext110/RFoperations/NPI/HPS%20Product%20Family/Forms/Document%20Set/docsethomepage.aspx?RootFolder=%2Fteams%2Fext110%2FRFoperations%2FNPI%2FHPS%20Product%20Family%2F64T%20A5%20Product%20Family%2FA5G35S004N%2FFixture%20Handover%2FA5G35S004N%203%2E7%2D%204%2E0%20GHz%20CW%20%26%20CDMA%2FExternal&amp;FolderCTID=0x01200015F99E9903F8844E870FF30CCFCD6767&amp;View=%7B06BB9191%2D7990%2D4FB2%2DA54B%2D573AE32637AF%7D#InplviewHash06bb9191-7990-4fb2-a54b-573ae32637af=</t>
  </si>
  <si>
    <t>A5G35S004N-3400</t>
  </si>
  <si>
    <t>https://nxp1.sharepoint.com/teams/ext110/RFoperations/NPI/HPS%20Product%20Family/Forms/Document%20Set/docsethomepage.aspx?RootFolder=%2Fteams%2Fext110%2FRFoperations%2FNPI%2FHPS%20Product%20Family%2F64T%20A5%20Product%20Family%2FA5G38H045N%2FFixture%20Handover%2FA5G38H045N%203700%2D3980%20MHz%2FExternal&amp;FolderCTID=0x01200015F99E9903F8844E870FF30CCFCD6767&amp;View=%7B06BB9191%2D7990%2D4FB2%2DA54B%2D573AE32637AF%7D</t>
  </si>
  <si>
    <t>A5G38H045N-3700</t>
  </si>
  <si>
    <t>https://nxp1.sharepoint.com/teams/ext110/RFoperations/NPI/HPS%20Product%20Family/Forms/Document%20Set/docsethomepage.aspx?RootFolder=%2Fteams%2Fext110%2FRFoperations%2FNPI%2FHPS%20Product%20Family%2F32T%20A5%20Product%20Family%2FA5G26S008N%2FFixture%20Handover%2FA5G26S008N%202200%2D2400%20MHz&amp;FolderCTID=0x01200015F99E9903F8844E870FF30CCFCD6767&amp;View=%7B06BB9191%2D7990%2D4FB2%2DA54B%2D573AE32637AF%7D</t>
  </si>
  <si>
    <t>https://www.nxp.com/webapp/Download?colCode=A5G26S008N_2200-2400-MHZ-DISTY</t>
  </si>
  <si>
    <t>https://nxp1.sharepoint.com/teams/ext110/RFoperations/NPI/HPS%20Product%20Family/Forms/AllItems.aspx?RootFolder=%2Fteams%2Fext110%2FRFoperations%2FNPI%2FHPS%20Product%20Family%2F64T%20A5%20Product%20Family%2FA5G26S004N%2FFixture%20Handover%2FA5G26S004N%202200%2D2400%20MHz%20Handover&amp;FolderCTID=0x01200015F99E9903F8844E870FF30CCFCD6767</t>
  </si>
  <si>
    <t>https://www.nxp.com/webapp/Download?colCode=A5G26S004N_2200-2400-MHZ-DISTY</t>
  </si>
  <si>
    <t>A5G35S008N (sharepoint.com)</t>
  </si>
  <si>
    <t>https://www.nxp.com/webapp/Download?colCode=A5G35S008N_3300-3900-MHZ-DISTY</t>
  </si>
  <si>
    <t>MHT2012N-2450</t>
  </si>
  <si>
    <t>https://nxp1.sharepoint.com/teams/ext110/RFoperations/NPI/IPS%20Product%20Family%20NPI%20Project%20Library/Forms/Document%20Set/docsethomepage.aspx?RootFolder=%2Fteams%2Fext110%2FRFoperations%2FNPI%2FIPS%20Product%20Family%20NPI%20Project%20Library%2FTG140%2FA5M39TG140%2FFixture%20Handover&amp;FolderCTID=0x012000E7FBA500AE9BC541968B78FB5720F0BA&amp;View=%7B54F9E6FF%2D2ABA%2D4ABC%2DAF42%2DEFF093EF58BB%7D</t>
  </si>
  <si>
    <t>https://www.nxp.com/webapp/Download?colCode=A5M39TG140_3700-3980-MHZ-DISTY</t>
  </si>
  <si>
    <t>Production</t>
  </si>
  <si>
    <t>Discrete</t>
  </si>
  <si>
    <t>IC</t>
  </si>
  <si>
    <t>Enter frequency range:</t>
  </si>
  <si>
    <t>Customer-specific band - internal only</t>
  </si>
  <si>
    <t>Band</t>
  </si>
  <si>
    <t>BW</t>
  </si>
  <si>
    <t>Region</t>
  </si>
  <si>
    <t>Operator</t>
  </si>
  <si>
    <t>B0</t>
  </si>
  <si>
    <t>900P</t>
  </si>
  <si>
    <t>FDD</t>
  </si>
  <si>
    <t>B1</t>
  </si>
  <si>
    <t>IMT</t>
  </si>
  <si>
    <t>Global</t>
  </si>
  <si>
    <t>B10</t>
  </si>
  <si>
    <t>3G Americas</t>
  </si>
  <si>
    <t>North America</t>
  </si>
  <si>
    <t>Bands covered by the above range:</t>
  </si>
  <si>
    <t>B11</t>
  </si>
  <si>
    <t>Lower PDC</t>
  </si>
  <si>
    <t>Japan</t>
  </si>
  <si>
    <t>4G+5G band names are duplicated (example: both B3 and n3 will be listed)</t>
  </si>
  <si>
    <t>B12</t>
  </si>
  <si>
    <t>Lower SMH</t>
  </si>
  <si>
    <t>T-Mobile, US Cellular, Bell Canada, Telus, Rodgers, Mint Mobile</t>
  </si>
  <si>
    <t>Excludes customer-specific bands</t>
  </si>
  <si>
    <t>B13</t>
  </si>
  <si>
    <t>Upper SMH</t>
  </si>
  <si>
    <t>Verizon, Bell Canada, Telus, Rodgers</t>
  </si>
  <si>
    <t>B14</t>
  </si>
  <si>
    <t>US</t>
  </si>
  <si>
    <t xml:space="preserve">AT&amp;T  </t>
  </si>
  <si>
    <t>B17</t>
  </si>
  <si>
    <t>AT&amp;T, Bell Canada, Telus, Rodgers</t>
  </si>
  <si>
    <t>FDD SDL: FDD supplemental Downlink</t>
  </si>
  <si>
    <t>B18</t>
  </si>
  <si>
    <t>Lower 800 (Japan)</t>
  </si>
  <si>
    <t>AU</t>
  </si>
  <si>
    <t>FDD*, TDD*: supports asymmetrical bandwidth combinations</t>
  </si>
  <si>
    <t>B19</t>
  </si>
  <si>
    <t>Upper 800 (Japan)</t>
  </si>
  <si>
    <t xml:space="preserve">Docomo  </t>
  </si>
  <si>
    <t>B2</t>
  </si>
  <si>
    <t>PCS</t>
  </si>
  <si>
    <t>AT&amp;T, Verizon, T-Mob, US Cell, Bell</t>
  </si>
  <si>
    <t>B20</t>
  </si>
  <si>
    <t>Digital Dividend (EU)</t>
  </si>
  <si>
    <t>EMEA</t>
  </si>
  <si>
    <t>B21</t>
  </si>
  <si>
    <t>Upper PDC</t>
  </si>
  <si>
    <t>Docomo</t>
  </si>
  <si>
    <t>B22</t>
  </si>
  <si>
    <t>B23</t>
  </si>
  <si>
    <t>US S-band / AWS-4</t>
  </si>
  <si>
    <t>B24</t>
  </si>
  <si>
    <t>Upper L‑Band (US)</t>
  </si>
  <si>
    <t>B25</t>
  </si>
  <si>
    <t>Extended PCS</t>
  </si>
  <si>
    <t>Sprint</t>
  </si>
  <si>
    <t>B71</t>
  </si>
  <si>
    <t>FDD*</t>
  </si>
  <si>
    <t>Digital Dividend (US)</t>
  </si>
  <si>
    <t>T-Mobile</t>
  </si>
  <si>
    <t>B27</t>
  </si>
  <si>
    <t>E850 Lower LTE</t>
  </si>
  <si>
    <t>B28</t>
  </si>
  <si>
    <t>APT</t>
  </si>
  <si>
    <t>APAC, EU</t>
  </si>
  <si>
    <t>B28B</t>
  </si>
  <si>
    <t>B29</t>
  </si>
  <si>
    <t>FDD SDL</t>
  </si>
  <si>
    <t>Telus, Bell, AT&amp;T</t>
  </si>
  <si>
    <t>B3</t>
  </si>
  <si>
    <t>DCS</t>
  </si>
  <si>
    <t>B30</t>
  </si>
  <si>
    <t>WCS</t>
  </si>
  <si>
    <t>AT&amp;T</t>
  </si>
  <si>
    <t>B31</t>
  </si>
  <si>
    <t>NMT</t>
  </si>
  <si>
    <t>B32</t>
  </si>
  <si>
    <t>L‑Band (EU)</t>
  </si>
  <si>
    <t>Vodafone,Telekom</t>
  </si>
  <si>
    <t>B33</t>
  </si>
  <si>
    <t>TDD</t>
  </si>
  <si>
    <t>TDD 2000 Lower</t>
  </si>
  <si>
    <t>B34</t>
  </si>
  <si>
    <t>B35</t>
  </si>
  <si>
    <t>TDD 1900 Lower</t>
  </si>
  <si>
    <t>NAM</t>
  </si>
  <si>
    <t>B36</t>
  </si>
  <si>
    <t>TDD 1900 Upper</t>
  </si>
  <si>
    <t>B37</t>
  </si>
  <si>
    <t>B38</t>
  </si>
  <si>
    <t>IMT‑E</t>
  </si>
  <si>
    <t>B38A</t>
  </si>
  <si>
    <t>B39</t>
  </si>
  <si>
    <t>DCS–IMT Gap</t>
  </si>
  <si>
    <t xml:space="preserve">China  </t>
  </si>
  <si>
    <t>China Mobile</t>
  </si>
  <si>
    <t>B4</t>
  </si>
  <si>
    <t>AWS-1</t>
  </si>
  <si>
    <t>B40</t>
  </si>
  <si>
    <t>S-Band</t>
  </si>
  <si>
    <t>B40T</t>
  </si>
  <si>
    <t>Australia , India</t>
  </si>
  <si>
    <t>B40U</t>
  </si>
  <si>
    <t>BRS</t>
  </si>
  <si>
    <t>B41E</t>
  </si>
  <si>
    <t>B41H</t>
  </si>
  <si>
    <t>B41K</t>
  </si>
  <si>
    <t>CMCC</t>
  </si>
  <si>
    <t>CBRS (EU, Japan)</t>
  </si>
  <si>
    <t>B42F</t>
  </si>
  <si>
    <t>B42G</t>
  </si>
  <si>
    <t>C-Band</t>
  </si>
  <si>
    <t>B44</t>
  </si>
  <si>
    <t>APAC</t>
  </si>
  <si>
    <t>B45</t>
  </si>
  <si>
    <t>China TDD 1400</t>
  </si>
  <si>
    <t>B46</t>
  </si>
  <si>
    <t>U-NII</t>
  </si>
  <si>
    <t>B47</t>
  </si>
  <si>
    <t>U-NII-4</t>
  </si>
  <si>
    <t>B48</t>
  </si>
  <si>
    <t>CBRS (US)</t>
  </si>
  <si>
    <t>PAL, GAA</t>
  </si>
  <si>
    <t>B49</t>
  </si>
  <si>
    <t>B5</t>
  </si>
  <si>
    <t>CLR</t>
  </si>
  <si>
    <t>US Cell, Bell Canada, Telus</t>
  </si>
  <si>
    <t>B50</t>
  </si>
  <si>
    <t>L‑Band (EU)</t>
  </si>
  <si>
    <t>B51</t>
  </si>
  <si>
    <t>L‑Band Extension (EU)</t>
  </si>
  <si>
    <t>B52</t>
  </si>
  <si>
    <t>B53</t>
  </si>
  <si>
    <t>B6</t>
  </si>
  <si>
    <t>850 (Japan #1)</t>
  </si>
  <si>
    <t>B65</t>
  </si>
  <si>
    <t>Extended IMT</t>
  </si>
  <si>
    <t>B66</t>
  </si>
  <si>
    <t>Extended AWS</t>
  </si>
  <si>
    <t>T-Mobile, AT&amp;T, Verizon, US Cellular, Mint Mobile</t>
  </si>
  <si>
    <t>B66A</t>
  </si>
  <si>
    <t>North america</t>
  </si>
  <si>
    <t>B67</t>
  </si>
  <si>
    <t>SDL</t>
  </si>
  <si>
    <t>EU 700</t>
  </si>
  <si>
    <t>Sunrise</t>
  </si>
  <si>
    <t>B68</t>
  </si>
  <si>
    <t>ME 700</t>
  </si>
  <si>
    <t>B69</t>
  </si>
  <si>
    <t>IMT-E</t>
  </si>
  <si>
    <t>B7</t>
  </si>
  <si>
    <t>B70</t>
  </si>
  <si>
    <t>AWS‑4</t>
  </si>
  <si>
    <t>Dish</t>
  </si>
  <si>
    <t>B26</t>
  </si>
  <si>
    <t>Extended Cellular</t>
  </si>
  <si>
    <t>B72</t>
  </si>
  <si>
    <t>PMR (EU)</t>
  </si>
  <si>
    <t>B73</t>
  </si>
  <si>
    <t>PMR (APT)</t>
  </si>
  <si>
    <t>B74</t>
  </si>
  <si>
    <t>Lower L‑Band (US)</t>
  </si>
  <si>
    <t>B75</t>
  </si>
  <si>
    <t>B76</t>
  </si>
  <si>
    <t>Extended L‑Band (EU)</t>
  </si>
  <si>
    <t>B77</t>
  </si>
  <si>
    <t>B77AA</t>
  </si>
  <si>
    <t>B77C</t>
  </si>
  <si>
    <t>Japan ?</t>
  </si>
  <si>
    <t>B77F</t>
  </si>
  <si>
    <t>B77G</t>
  </si>
  <si>
    <t>B77n</t>
  </si>
  <si>
    <t>B78A</t>
  </si>
  <si>
    <t>B78A/W</t>
  </si>
  <si>
    <t>India</t>
  </si>
  <si>
    <t>B78B</t>
  </si>
  <si>
    <t>B78C</t>
  </si>
  <si>
    <t>KDD</t>
  </si>
  <si>
    <t>B78D</t>
  </si>
  <si>
    <t>CU-CT</t>
  </si>
  <si>
    <t>B78G</t>
  </si>
  <si>
    <t>Europe, Asia</t>
  </si>
  <si>
    <t>B78H</t>
  </si>
  <si>
    <t>Australia</t>
  </si>
  <si>
    <t>Teltra</t>
  </si>
  <si>
    <t>B78K</t>
  </si>
  <si>
    <t>B78M</t>
  </si>
  <si>
    <t>B78Q</t>
  </si>
  <si>
    <t>B78R</t>
  </si>
  <si>
    <t>Italy</t>
  </si>
  <si>
    <t>B78V</t>
  </si>
  <si>
    <t>B78W</t>
  </si>
  <si>
    <t>B78Y</t>
  </si>
  <si>
    <t>Europe</t>
  </si>
  <si>
    <t>B79</t>
  </si>
  <si>
    <t>B79A</t>
  </si>
  <si>
    <t>B79D</t>
  </si>
  <si>
    <t>B8</t>
  </si>
  <si>
    <t>Extended GSM</t>
  </si>
  <si>
    <t>B80</t>
  </si>
  <si>
    <t>B81</t>
  </si>
  <si>
    <t>B82</t>
  </si>
  <si>
    <t>B83</t>
  </si>
  <si>
    <t>B84</t>
  </si>
  <si>
    <t>B85</t>
  </si>
  <si>
    <t>B86</t>
  </si>
  <si>
    <t>B89</t>
  </si>
  <si>
    <t>B9</t>
  </si>
  <si>
    <t>1700 (Japan #2)</t>
  </si>
  <si>
    <t>B90</t>
  </si>
  <si>
    <t>B91</t>
  </si>
  <si>
    <t>DD (EU)</t>
  </si>
  <si>
    <t>B92</t>
  </si>
  <si>
    <t>B93</t>
  </si>
  <si>
    <t>Extended GSM</t>
  </si>
  <si>
    <t>B94</t>
  </si>
  <si>
    <t>B95</t>
  </si>
  <si>
    <t>B96</t>
  </si>
  <si>
    <t>T-Mob, Verizon</t>
  </si>
  <si>
    <t>n12</t>
  </si>
  <si>
    <t>C-Spire</t>
  </si>
  <si>
    <t>n13</t>
  </si>
  <si>
    <t>700 c</t>
  </si>
  <si>
    <t>n14</t>
  </si>
  <si>
    <t>n18</t>
  </si>
  <si>
    <t>AT&amp;T, Verizon, C-Spire</t>
  </si>
  <si>
    <t>n24</t>
  </si>
  <si>
    <t>1600 L</t>
  </si>
  <si>
    <t>n25</t>
  </si>
  <si>
    <t>Rakuten, Docomo, Chunghaw, T-Mob</t>
  </si>
  <si>
    <t>n258</t>
  </si>
  <si>
    <t>26 GHz</t>
  </si>
  <si>
    <t>Telstra, Tele2, AIS</t>
  </si>
  <si>
    <t>n26</t>
  </si>
  <si>
    <t>850+</t>
  </si>
  <si>
    <t>n260</t>
  </si>
  <si>
    <t>39 GHz</t>
  </si>
  <si>
    <t>AT&amp;T, T-Mob</t>
  </si>
  <si>
    <t>n261</t>
  </si>
  <si>
    <t>Verizon</t>
  </si>
  <si>
    <t>n28</t>
  </si>
  <si>
    <t>Au,Telia,Ice,Ais,dtac</t>
  </si>
  <si>
    <t>n29</t>
  </si>
  <si>
    <t>Rakuten,Indosat</t>
  </si>
  <si>
    <t>n30</t>
  </si>
  <si>
    <t>n34</t>
  </si>
  <si>
    <t>n38</t>
  </si>
  <si>
    <t>n39</t>
  </si>
  <si>
    <t>n42</t>
  </si>
  <si>
    <t>n46</t>
  </si>
  <si>
    <t>TD Unlicensed</t>
  </si>
  <si>
    <t>n48</t>
  </si>
  <si>
    <t>AT&amp;T, Verizon</t>
  </si>
  <si>
    <t>n50</t>
  </si>
  <si>
    <t>n51</t>
  </si>
  <si>
    <t>n53</t>
  </si>
  <si>
    <t>TD 2500</t>
  </si>
  <si>
    <t>n65</t>
  </si>
  <si>
    <t>n66</t>
  </si>
  <si>
    <t>n67</t>
  </si>
  <si>
    <t>700 EU</t>
  </si>
  <si>
    <t>n70</t>
  </si>
  <si>
    <t>n71</t>
  </si>
  <si>
    <t>T-Mobile, US Cellular, Rodgers, C-Spire, GCI</t>
  </si>
  <si>
    <t>n74</t>
  </si>
  <si>
    <t>n75</t>
  </si>
  <si>
    <t>n76</t>
  </si>
  <si>
    <t>T-Mobile, AT&amp;T, Verizon, Dish</t>
  </si>
  <si>
    <t>n77D</t>
  </si>
  <si>
    <t>A lot</t>
  </si>
  <si>
    <t>n79</t>
  </si>
  <si>
    <t>China, Japan, Russia</t>
  </si>
  <si>
    <t>Docomo, China Mobile</t>
  </si>
  <si>
    <t>n90</t>
  </si>
  <si>
    <t>n91</t>
  </si>
  <si>
    <t>n92</t>
  </si>
  <si>
    <t>n93</t>
  </si>
  <si>
    <t>n94</t>
  </si>
  <si>
    <t>n96</t>
  </si>
  <si>
    <t>78</t>
  </si>
  <si>
    <t>78A</t>
  </si>
  <si>
    <t>78AA</t>
  </si>
  <si>
    <t>78Q</t>
  </si>
  <si>
    <t>78W</t>
  </si>
  <si>
    <t>77</t>
  </si>
  <si>
    <t>42</t>
  </si>
  <si>
    <t>77F</t>
  </si>
  <si>
    <t>78V</t>
  </si>
  <si>
    <t>78T</t>
  </si>
  <si>
    <t>42G</t>
  </si>
  <si>
    <t>78K</t>
  </si>
  <si>
    <t>78R</t>
  </si>
  <si>
    <t>42F</t>
  </si>
  <si>
    <t>78M</t>
  </si>
  <si>
    <t>78Y</t>
  </si>
  <si>
    <t>77G</t>
  </si>
  <si>
    <t>78D</t>
  </si>
  <si>
    <t>78H</t>
  </si>
  <si>
    <t>22</t>
  </si>
  <si>
    <t>48</t>
  </si>
  <si>
    <t>49</t>
  </si>
  <si>
    <t>43</t>
  </si>
  <si>
    <t>78B</t>
  </si>
  <si>
    <t>78G</t>
  </si>
  <si>
    <t>77D</t>
  </si>
  <si>
    <t>78C</t>
  </si>
  <si>
    <t>Fmin:</t>
  </si>
  <si>
    <t>Fmax:</t>
  </si>
  <si>
    <t>1. Select frequency range (MHz)</t>
  </si>
  <si>
    <t>Option:</t>
  </si>
  <si>
    <t xml:space="preserve">2. Select option </t>
  </si>
  <si>
    <t>3. Sort by Peak power (select "Sort Largest to Smallest")</t>
  </si>
  <si>
    <t>Used for finding latest device</t>
  </si>
  <si>
    <r>
      <t xml:space="preserve">Status
</t>
    </r>
    <r>
      <rPr>
        <sz val="7"/>
        <color rgb="FF000000"/>
        <rFont val="Arial"/>
        <family val="2"/>
      </rPr>
      <t>(with planned 
sampling date)</t>
    </r>
  </si>
  <si>
    <t>Avg. power</t>
  </si>
  <si>
    <t>OBO</t>
  </si>
  <si>
    <t>Peak power</t>
  </si>
  <si>
    <t>Typical antenna power</t>
  </si>
  <si>
    <t>Device type</t>
  </si>
  <si>
    <t>Recommended
driver</t>
  </si>
  <si>
    <t>Production Data sheet</t>
  </si>
  <si>
    <t>Peak power (W)</t>
  </si>
  <si>
    <t>Sampling quarter</t>
  </si>
  <si>
    <t>Disty sampling date</t>
  </si>
  <si>
    <t>Qual date</t>
  </si>
  <si>
    <t>Visibility level repeated</t>
  </si>
  <si>
    <t>https://www.nxp.com/docs/en/data-sheet/BTS6303U.pdf</t>
  </si>
  <si>
    <t xml:space="preserve">59.8 dBm Peak
</t>
  </si>
  <si>
    <t xml:space="preserve">59.6 dBm Peak
</t>
  </si>
  <si>
    <t xml:space="preserve">57.3 dBm Peak
</t>
  </si>
  <si>
    <t xml:space="preserve">57.5 dBm Peak
</t>
  </si>
  <si>
    <t xml:space="preserve">58.5 dBm Peak
</t>
  </si>
  <si>
    <t>57.8 dBm Peak
Sep 2023</t>
  </si>
  <si>
    <t xml:space="preserve">56.0 dBm Peak
</t>
  </si>
  <si>
    <t xml:space="preserve">56.3 dBm Peak
</t>
  </si>
  <si>
    <t xml:space="preserve">56.4 dBm Peak
</t>
  </si>
  <si>
    <t xml:space="preserve">56.1 dBm Peak
</t>
  </si>
  <si>
    <t xml:space="preserve">49.6 dBm Peak
</t>
  </si>
  <si>
    <t xml:space="preserve">50.5 dBm Peak
</t>
  </si>
  <si>
    <t xml:space="preserve">50.0 dBm Peak
</t>
  </si>
  <si>
    <t xml:space="preserve">48.3 dBm Peak
</t>
  </si>
  <si>
    <t xml:space="preserve">48.0 dBm Peak
</t>
  </si>
  <si>
    <t xml:space="preserve">47.1 dBm Peak
</t>
  </si>
  <si>
    <t xml:space="preserve">47.8 dBm Peak
</t>
  </si>
  <si>
    <t xml:space="preserve">47.2 dBm Peak
</t>
  </si>
  <si>
    <t xml:space="preserve">47.3 dBm Peak
</t>
  </si>
  <si>
    <t xml:space="preserve">45.0 dBm Peak
</t>
  </si>
  <si>
    <t xml:space="preserve">46.5 dBm Peak
</t>
  </si>
  <si>
    <t xml:space="preserve">45.6 dBm Peak
</t>
  </si>
  <si>
    <t xml:space="preserve">46.3 dBm Peak
</t>
  </si>
  <si>
    <t>Design (Q4 2023)</t>
  </si>
  <si>
    <t>Design (now)</t>
  </si>
  <si>
    <t>Design (Q3 2023)</t>
  </si>
  <si>
    <t>https://www.nxp.com/docs/en/data-sheet/AFV121KH.pdf</t>
  </si>
  <si>
    <t>48 V</t>
  </si>
  <si>
    <t>Dual path (asymmetric)</t>
  </si>
  <si>
    <t>Q2 2023</t>
  </si>
  <si>
    <t>Q4 2023</t>
  </si>
  <si>
    <t>https://www.nxp.com/docs/en/data-sheet/A3V07H600-42N.pdf</t>
  </si>
  <si>
    <t>https://www.nxp.com/docs/en/data-sheet/A2V09H525-04N.pdf</t>
  </si>
  <si>
    <t>https://www.nxp.com/docs/en/data-sheet/MRF13750H.pdf</t>
  </si>
  <si>
    <t>https://www.nxp.com/docs/en/data-sheet/AFV10700H.pdf</t>
  </si>
  <si>
    <t>https://www.nxp.com/docs/en/data-sheet/A2V07H525-04N.pdf</t>
  </si>
  <si>
    <t>Q3 2023</t>
  </si>
  <si>
    <t>28 V</t>
  </si>
  <si>
    <t>https://www.nxp.com/docs/en/data-sheet/A2V09H400-04N.pdf</t>
  </si>
  <si>
    <t>https://www.nxp.com/docs/en/data-sheet/A3T19H455W23S.pdf</t>
  </si>
  <si>
    <t>https://www.nxp.com/docs/en/data-sheet/A2V07H400-04N.pdf</t>
  </si>
  <si>
    <t>https://www.nxp.com/docs/en/data-sheet/A2V09H400-04S.pdf</t>
  </si>
  <si>
    <t>https://www.nxp.com/docs/en/data-sheet/A3T21H455W23S.pdf</t>
  </si>
  <si>
    <t>https://www.nxp.com/docs/en/data-sheet/AFV09P350-04N.pdf</t>
  </si>
  <si>
    <t>Single path</t>
  </si>
  <si>
    <t>https://www.nxp.com/docs/en/data-sheet/A3T21H400W23S.pdf</t>
  </si>
  <si>
    <t>https://www.nxp.com/docs/en/data-sheet/A3T18H400W23S.pdf</t>
  </si>
  <si>
    <t>Dual path (asymmetric – 1.6:1)</t>
  </si>
  <si>
    <t>https://www.nxp.com/docs/en/data-sheet/A3T23H300W23S.pdf</t>
  </si>
  <si>
    <t>https://www.nxp.com/docs/en/data-sheet/A2V09H300-04N.pdf</t>
  </si>
  <si>
    <t>https://www.nxp.com/docs/en/data-sheet/A2T09VD250N.pdf</t>
  </si>
  <si>
    <t>https://www.nxp.com/docs/en/data-sheet/AFIC10275N.pdf</t>
  </si>
  <si>
    <t>https://www.nxp.com/docs/en/data-sheet/MMRF5014H.pdf</t>
  </si>
  <si>
    <t>PAE at 8.9 dB OBO</t>
  </si>
  <si>
    <t>PAE at 8.5 dB OBO</t>
  </si>
  <si>
    <t>PAE at 8.8 dB OBO</t>
  </si>
  <si>
    <t>Dual path (asymmetric - 2.2:1)</t>
  </si>
  <si>
    <t>Dual path (asymmetric – 1.9:1)</t>
  </si>
  <si>
    <t>PAE at 9.0 dB OBO</t>
  </si>
  <si>
    <t>PAE (balanced) at 10.0 dB OBO</t>
  </si>
  <si>
    <t>PAE at 8.7 dB OBO</t>
  </si>
  <si>
    <t>PAE at 8.4 dB OBO</t>
  </si>
  <si>
    <t>PAE (Class AB) at 10.3 dB OBO</t>
  </si>
  <si>
    <t>https://www.nxp.com/docs/en/data-sheet/A2I09VD050N.pdf</t>
  </si>
  <si>
    <t>PAE at 8.6 dB OBO</t>
  </si>
  <si>
    <t>PAE at 10.0 dB OBO</t>
  </si>
  <si>
    <t>https://www.nxp.com/docs/en/data-sheet/A3I20X050N.pdf</t>
  </si>
  <si>
    <t>PAE at 8.3 dB OBO</t>
  </si>
  <si>
    <t>https://www.nxp.com/docs/en/data-sheet/A3M37TL039.pdf</t>
  </si>
  <si>
    <t>PAE (Class AB) at 10.1 dB OBO</t>
  </si>
  <si>
    <t>https://www.nxp.com/docs/en/data-sheet/A3M35TL039.pdf</t>
  </si>
  <si>
    <t>PAE at 8.1 dB OBO</t>
  </si>
  <si>
    <t>https://www.nxp.com/docs/en/data-sheet/AFSC5G26E39.pdf</t>
  </si>
  <si>
    <t>PAE at 8.0 dB OBO</t>
  </si>
  <si>
    <t>https://www.nxp.com/docs/en/data-sheet/AFSC5G26F38.pdf</t>
  </si>
  <si>
    <t>Dual path (asymmetric – 2:1)</t>
  </si>
  <si>
    <t>https://www.nxp.com/docs/en/data-sheet/AFSC5G35E38.pdf</t>
  </si>
  <si>
    <t>https://www.nxp.com/docs/en/data-sheet/AFSC5G26E38.pdf</t>
  </si>
  <si>
    <t>https://www.nxp.com/docs/en/data-sheet/AFSC5G37E38.pdf</t>
  </si>
  <si>
    <t>https://www.nxp.com/docs/en/data-sheet/AFSC5G40E38.pdf</t>
  </si>
  <si>
    <t>https://www.nxp.com/docs/en/data-sheet/A2I09VD030N.pdf</t>
  </si>
  <si>
    <t>https://www.nxp.com/docs/en/data-sheet/AFSC5G37D37.pdf</t>
  </si>
  <si>
    <t>https://www.nxp.com/docs/en/data-sheet/AFSC5G35D37.pdf</t>
  </si>
  <si>
    <t>PAE (Class AB) at 9.9 dB OBO</t>
  </si>
  <si>
    <t>drain efficiency (Class AB) at 10.4 dB OBO</t>
  </si>
  <si>
    <t>https://www.nxp.com/docs/en/data-sheet/A2T08VD020N.pdf</t>
  </si>
  <si>
    <t>https://www.nxp.com/docs/en/data-sheet/AFSC5G35D35.pdf</t>
  </si>
  <si>
    <t>https://www.nxp.com/docs/en/data-sheet/AFT20S015N.pdf</t>
  </si>
  <si>
    <t>https://www.nxp.com/docs/en/data-sheet/MW7IC915N.pdf</t>
  </si>
  <si>
    <t>https://www.nxp.com/docs/en/data-sheet/MHT2012N.pdf</t>
  </si>
  <si>
    <t>5 V</t>
  </si>
  <si>
    <t>https://www.nxp.com/docs/en/data-sheet/MMZ25332B4.pdf</t>
  </si>
  <si>
    <t>https://www.nxp.com/docs/en/data-sheet/MMZ38333B.pdf</t>
  </si>
  <si>
    <t>https://www.nxp.com/docs/en/data-sheet/MMZ09312B.pdf</t>
  </si>
  <si>
    <t>https://www.nxp.com/docs/en/data-sheet/MMG3014N.pdf</t>
  </si>
  <si>
    <t>3.3 V</t>
  </si>
  <si>
    <t>https://www.nxp.com/docs/en/data-sheet/MMG20241H.pdf</t>
  </si>
  <si>
    <t>https://www.nxp.com/docs/en/data-sheet/MMG38151B.pdf</t>
  </si>
  <si>
    <t>Note: You need to ungroup all rows before using the filter (Excel will not filter hidden rows).</t>
  </si>
  <si>
    <t>Re-sorting parts by Peak Power "Largest to Smallest" will push the greyed-out devices to the bottom of the list.</t>
  </si>
  <si>
    <t>On this tab you will need to manually sort the table by Peak power (dBm or Watts).</t>
  </si>
  <si>
    <t>Selection Assistant for older legacy versions.</t>
  </si>
  <si>
    <t>If you do not have Office 365, you will get an invitation to use the alternative selector guide for older Excel versions (tab with no name on the far right).</t>
  </si>
  <si>
    <t>The tab 'Selector Assistant' requires Office 365. It will automatically filter and sort the tables.</t>
  </si>
  <si>
    <t>V. Legacy Excel versions</t>
  </si>
  <si>
    <t>The text "5 V" is needed to sort only on the voltage column.</t>
  </si>
  <si>
    <r>
      <t xml:space="preserve">Note: the text is searched on </t>
    </r>
    <r>
      <rPr>
        <i/>
        <sz val="11"/>
        <color theme="1"/>
        <rFont val="Arial"/>
        <family val="2"/>
        <scheme val="minor"/>
      </rPr>
      <t>all</t>
    </r>
    <r>
      <rPr>
        <sz val="11"/>
        <color theme="1"/>
        <rFont val="Arial"/>
        <family val="2"/>
        <scheme val="minor"/>
      </rPr>
      <t xml:space="preserve"> blue columns. Entering 5 will not only show 5 and 7.5 V devices, but also devices with 5 in their part numbers. </t>
    </r>
  </si>
  <si>
    <r>
      <rPr>
        <b/>
        <sz val="11"/>
        <color theme="1"/>
        <rFont val="Arial"/>
        <family val="2"/>
        <scheme val="minor"/>
      </rPr>
      <t xml:space="preserve">Examples: GaN, 26H502, discrete, dual, CW, design, cellular, 48, OM, unmatched, etc. </t>
    </r>
    <r>
      <rPr>
        <sz val="11"/>
        <color theme="1"/>
        <rFont val="Arial"/>
        <family val="2"/>
        <scheme val="minor"/>
      </rPr>
      <t>Only one keyword can be entered.</t>
    </r>
  </si>
  <si>
    <t xml:space="preserve">Any keyword typed here will show only rows containing such keywords in the blue columns. Only available with Office 365. </t>
  </si>
  <si>
    <t>IV. Using the keyword search</t>
  </si>
  <si>
    <t>will show all devices below 100 W</t>
  </si>
  <si>
    <t>will show all devices with a peak power higher or equal to 42 dBm</t>
  </si>
  <si>
    <t>will show all devices with a peak power between 42 and 44 dBm</t>
  </si>
  <si>
    <t>Enter min and/or max power (in W or dBm) to narrow down your search. Only available with Office 365.</t>
  </si>
  <si>
    <t>III. Using the Peak power filter</t>
  </si>
  <si>
    <t>Note: a 20 MHz margin is applied. The filter in this case will apply on the 720-780 MHz range.</t>
  </si>
  <si>
    <t>Note: Device 3 may not have the bandwidth to cover the whole selected frequency range, but it can support any band within the range.</t>
  </si>
  <si>
    <r>
      <t xml:space="preserve">then the filter will remove </t>
    </r>
    <r>
      <rPr>
        <u/>
        <sz val="11"/>
        <color theme="1"/>
        <rFont val="Arial"/>
        <family val="2"/>
        <scheme val="minor"/>
      </rPr>
      <t>Device 1, 2 and 4</t>
    </r>
    <r>
      <rPr>
        <sz val="11"/>
        <color theme="1"/>
        <rFont val="Arial"/>
        <family val="2"/>
        <scheme val="minor"/>
      </rPr>
      <t>. Only Device 3, which covers the full band, will remain.</t>
    </r>
  </si>
  <si>
    <t>If the selected option is:</t>
  </si>
  <si>
    <r>
      <t xml:space="preserve">then the filter will </t>
    </r>
    <r>
      <rPr>
        <u/>
        <sz val="11"/>
        <color theme="1"/>
        <rFont val="Arial"/>
        <family val="2"/>
        <scheme val="minor"/>
      </rPr>
      <t>remove only Device 4.</t>
    </r>
  </si>
  <si>
    <t>With the following range,</t>
  </si>
  <si>
    <t>Example:</t>
  </si>
  <si>
    <t>The full band option is the following:</t>
  </si>
  <si>
    <t>2. Full band option</t>
  </si>
  <si>
    <t xml:space="preserve"> (Fmax is empty so the maximum frequency is extracted from the band name)</t>
  </si>
  <si>
    <t xml:space="preserve"> such filters shouldn't be entered (conflict) but will show devices covering 480-3820 MHz</t>
  </si>
  <si>
    <t xml:space="preserve"> such filters shouldn't be entered (conflict), but it will show all devices covering 480-620 MHz, ignoring the band name</t>
  </si>
  <si>
    <t xml:space="preserve"> will show no result</t>
  </si>
  <si>
    <t xml:space="preserve"> will show all devices covering the n41 (previously known as B41) frequency band, +/- 20 MHz</t>
  </si>
  <si>
    <t xml:space="preserve"> will show all devices covering the n41 requency band, +/- 20 MHz (input is not case sensitive, N41 will work)</t>
  </si>
  <si>
    <t xml:space="preserve"> will show all devices (if option "All devices covering any portion of the frequency range" is selected)</t>
  </si>
  <si>
    <t xml:space="preserve"> will show devices below 2220 MHz</t>
  </si>
  <si>
    <t xml:space="preserve"> will show devices covering the 2.0 GHz frequency point</t>
  </si>
  <si>
    <t>(+/-20 MHz)</t>
  </si>
  <si>
    <t xml:space="preserve"> will show devices in the frequency range 680-920 MHz</t>
  </si>
  <si>
    <t>Examples:</t>
  </si>
  <si>
    <t xml:space="preserve">II. Using the frequency filter </t>
  </si>
  <si>
    <r>
      <t xml:space="preserve">The below filters show how to search devices for the </t>
    </r>
    <r>
      <rPr>
        <b/>
        <sz val="11"/>
        <color rgb="FFC00000"/>
        <rFont val="Arial"/>
        <family val="2"/>
        <scheme val="minor"/>
      </rPr>
      <t>n1</t>
    </r>
    <r>
      <rPr>
        <sz val="11"/>
        <color theme="1"/>
        <rFont val="Arial"/>
        <family val="2"/>
        <scheme val="minor"/>
      </rPr>
      <t xml:space="preserve"> cellular band, with more than </t>
    </r>
    <r>
      <rPr>
        <b/>
        <sz val="11"/>
        <color rgb="FFC00000"/>
        <rFont val="Arial"/>
        <family val="2"/>
        <scheme val="minor"/>
      </rPr>
      <t>55</t>
    </r>
    <r>
      <rPr>
        <sz val="11"/>
        <color theme="1"/>
        <rFont val="Arial"/>
        <family val="2"/>
        <scheme val="minor"/>
      </rPr>
      <t xml:space="preserve"> dBm peak power, using </t>
    </r>
    <r>
      <rPr>
        <b/>
        <sz val="11"/>
        <color rgb="FFC00000"/>
        <rFont val="Arial"/>
        <family val="2"/>
        <scheme val="minor"/>
      </rPr>
      <t>GaN</t>
    </r>
    <r>
      <rPr>
        <sz val="11"/>
        <color theme="1"/>
        <rFont val="Arial"/>
        <family val="2"/>
        <scheme val="minor"/>
      </rPr>
      <t>:</t>
    </r>
  </si>
  <si>
    <t>I. Quick Start</t>
  </si>
  <si>
    <t xml:space="preserve">49.3 dBm Avg. </t>
  </si>
  <si>
    <t>50.5 dBm Avg.</t>
  </si>
  <si>
    <t>50.3 dBm Avg.</t>
  </si>
  <si>
    <t>50.8 dBm Avg.</t>
  </si>
  <si>
    <t>37.8 dBm Avg. (Dual Path)</t>
  </si>
  <si>
    <t>25 dBm P1dB</t>
  </si>
  <si>
    <t>36 dBm Avg.</t>
  </si>
  <si>
    <t>33 dBm Avg.</t>
  </si>
  <si>
    <t>34 dBm Avg.</t>
  </si>
  <si>
    <t>50.3 dBm W Avg.</t>
  </si>
  <si>
    <t>50.0 dBm Avg.</t>
  </si>
  <si>
    <t>48.1 dBm Avg.</t>
  </si>
  <si>
    <t>32.0 dBm Avg.</t>
  </si>
  <si>
    <t>34.0 dBm Avg.</t>
  </si>
  <si>
    <t>37.8 dBm Avg.</t>
  </si>
  <si>
    <t>33.0 dBm Avg.</t>
  </si>
  <si>
    <t>49.0 dBm Avg.</t>
  </si>
  <si>
    <t>50.1 dBm Avg.</t>
  </si>
  <si>
    <t>35.4 dBm Avg. (12 dB OBO)</t>
  </si>
  <si>
    <t>38.0 dBm Avg.</t>
  </si>
  <si>
    <t>48.5 dBm Avg.</t>
  </si>
  <si>
    <t>31.8 dBm Avg.</t>
  </si>
  <si>
    <t>41.1 dBm Avg.</t>
  </si>
  <si>
    <t>48.0 dBm Avg.</t>
  </si>
  <si>
    <t>37.5 dBm Avg.</t>
  </si>
  <si>
    <t>39.0 dBm Avg. (Doherty)</t>
  </si>
  <si>
    <t>27.0 dBm Avg.</t>
  </si>
  <si>
    <t>39.5 dBm Avg.</t>
  </si>
  <si>
    <t>24.0 dBm Avg.</t>
  </si>
  <si>
    <t>34.8 dBm Avg.</t>
  </si>
  <si>
    <t>37.0 dBm Avg.</t>
  </si>
  <si>
    <t>37.6 dBm Avg.</t>
  </si>
  <si>
    <t>A2V09H400-04N+A2T08VD020N</t>
  </si>
  <si>
    <t>49.1 dBm Avg.</t>
  </si>
  <si>
    <t>A2T08VD020N+A2V09H400-04N</t>
  </si>
  <si>
    <t>BTS6305U</t>
  </si>
  <si>
    <t>https://www.nxp.com/docs/en/data-sheet/BTS6305U.pdf</t>
  </si>
  <si>
    <t>4.0 dB</t>
  </si>
  <si>
    <t>BGU8053</t>
  </si>
  <si>
    <t>50 V</t>
  </si>
  <si>
    <t>OIP3</t>
  </si>
  <si>
    <t>power consumption</t>
  </si>
  <si>
    <t>PAE (CW)</t>
  </si>
  <si>
    <t>Driver</t>
  </si>
  <si>
    <t>Pre-driver</t>
  </si>
  <si>
    <t xml:space="preserve">58.0 dBm Peak
</t>
  </si>
  <si>
    <t>50.9 dBm Peak
Oct 2023</t>
  </si>
  <si>
    <t xml:space="preserve">49.3 dBm Peak
</t>
  </si>
  <si>
    <t xml:space="preserve">46.1 dBm Peak
</t>
  </si>
  <si>
    <t>drain efficiency at 9.0 dB PAR</t>
  </si>
  <si>
    <t>drain efficiency at 8.5 dB PAR</t>
  </si>
  <si>
    <t>drain efficiency at 8.1 dB PAR</t>
  </si>
  <si>
    <t>drain efficiency at 7.3 dB PAR</t>
  </si>
  <si>
    <t>drain efficiency at 7.2 dB PAR</t>
  </si>
  <si>
    <t>drain efficiency at 8.0 dB PAR</t>
  </si>
  <si>
    <t>drain efficiency at 7.1 dB PAR</t>
  </si>
  <si>
    <t>drain efficiency at 7.0 dB PAR</t>
  </si>
  <si>
    <t>drain efficiency at 7.8 dB PAR</t>
  </si>
  <si>
    <t>drain efficiency at 7.6 dB PAR</t>
  </si>
  <si>
    <t>drain efficiency at 8.4 dB PAR</t>
  </si>
  <si>
    <t>drain efficiency (Class AB) at 7.4 dB PAR</t>
  </si>
  <si>
    <t>drain efficiency at 8.6 dB PAR</t>
  </si>
  <si>
    <t>PAE at 8.0 dB PAR</t>
  </si>
  <si>
    <t>PAE at 9.0 dB PAR</t>
  </si>
  <si>
    <t>PAE at 8.5 dB PAR</t>
  </si>
  <si>
    <t>PAE at 8.9 dB PAR</t>
  </si>
  <si>
    <t>drain efficiency at 8.2 dB PAR</t>
  </si>
  <si>
    <t>PAE at 8.4 dB PAR</t>
  </si>
  <si>
    <t>drain efficiency (class AB) at 9.0 dB PAR</t>
  </si>
  <si>
    <t>drain efficiency (Class AB) at 10.1 dB PAR</t>
  </si>
  <si>
    <t>drain efficiency (Class AB) at 9.8 dB PAR</t>
  </si>
  <si>
    <t>drain efficiency (Class AB) at 9.7 dB PAR</t>
  </si>
  <si>
    <t>drain efficiency on B7 at 8.7 dB OBO</t>
  </si>
  <si>
    <t>August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</si>
</sst>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&quot; dBm&quot;"/>
    <numFmt numFmtId="165" formatCode="#,##0.0&quot; dB&quot;"/>
    <numFmt numFmtId="166" formatCode="General&quot; dB&quot;"/>
    <numFmt numFmtId="167" formatCode="#,##0&quot; dB&quot;"/>
    <numFmt numFmtId="168" formatCode="General&quot; V&quot;"/>
    <numFmt numFmtId="169" formatCode="0&quot; W&quot;"/>
    <numFmt numFmtId="170" formatCode="0.0&quot; dBm&quot;"/>
    <numFmt numFmtId="171" formatCode="0.0"/>
    <numFmt numFmtId="172" formatCode="0.0&quot; dB&quot;"/>
    <numFmt numFmtId="173" formatCode="General&quot; W&quot;"/>
    <numFmt numFmtId="174" formatCode="#,##0;\-#,##0;&quot;&quot;"/>
    <numFmt numFmtId="175" formatCode="[&gt;1]#,##0.0;[=0]&quot;&quot;;#,##0.00"/>
    <numFmt numFmtId="176" formatCode="[&gt;1]#,##0;[=0]&quot;&quot;;#,##0.0"/>
  </numFmts>
  <fonts count="6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sz val="10"/>
      <name val="Arial"/>
      <family val="2"/>
      <scheme val="minor"/>
    </font>
    <font>
      <sz val="8"/>
      <color theme="1"/>
      <name val="Arial"/>
      <family val="2"/>
      <scheme val="minor"/>
    </font>
    <font>
      <sz val="8"/>
      <name val="Arial"/>
      <family val="2"/>
    </font>
    <font>
      <b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8"/>
      <name val="Arial"/>
      <family val="2"/>
      <scheme val="minor"/>
    </font>
    <font>
      <u/>
      <sz val="11"/>
      <color theme="10"/>
      <name val="Arial"/>
      <family val="2"/>
      <scheme val="minor"/>
    </font>
    <font>
      <sz val="6"/>
      <color theme="1"/>
      <name val="Arial"/>
      <family val="2"/>
      <scheme val="minor"/>
    </font>
    <font>
      <sz val="14"/>
      <color rgb="FF404040"/>
      <name val="Arial"/>
      <family val="2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u/>
      <sz val="6"/>
      <color theme="10"/>
      <name val="Arial"/>
      <family val="2"/>
      <scheme val="minor"/>
    </font>
    <font>
      <u/>
      <sz val="8"/>
      <color theme="4" tint="-0.249977111117893"/>
      <name val="Arial"/>
      <family val="2"/>
      <scheme val="minor"/>
    </font>
    <font>
      <sz val="7"/>
      <color theme="1"/>
      <name val="Arial"/>
      <family val="2"/>
      <scheme val="minor"/>
    </font>
    <font>
      <i/>
      <sz val="8"/>
      <color rgb="FFC00000"/>
      <name val="Arial"/>
      <family val="2"/>
      <scheme val="minor"/>
    </font>
    <font>
      <sz val="10"/>
      <color theme="1"/>
      <name val="Arial Narrow"/>
      <family val="2"/>
    </font>
    <font>
      <b/>
      <sz val="8"/>
      <name val="Arial"/>
      <family val="2"/>
      <scheme val="minor"/>
    </font>
    <font>
      <b/>
      <sz val="10"/>
      <color theme="4" tint="-0.249977111117893"/>
      <name val="Arial"/>
      <family val="2"/>
      <scheme val="minor"/>
    </font>
    <font>
      <u/>
      <sz val="12"/>
      <color theme="10"/>
      <name val="Arial"/>
      <family val="2"/>
      <scheme val="minor"/>
    </font>
    <font>
      <sz val="8"/>
      <color rgb="FF20272D"/>
      <name val="Arial"/>
      <family val="2"/>
    </font>
    <font>
      <b/>
      <sz val="10"/>
      <color rgb="FF20272D"/>
      <name val="Arial"/>
      <family val="2"/>
    </font>
    <font>
      <sz val="10"/>
      <color rgb="FF20272D"/>
      <name val="Arial"/>
      <family val="2"/>
    </font>
    <font>
      <sz val="6"/>
      <color rgb="FF20272D"/>
      <name val="Arial"/>
      <family val="2"/>
    </font>
    <font>
      <b/>
      <sz val="14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6" tint="-0.249977111117893"/>
      <name val="Arial"/>
      <family val="2"/>
      <scheme val="minor"/>
    </font>
    <font>
      <b/>
      <sz val="24"/>
      <color theme="1"/>
      <name val="Arial"/>
      <family val="2"/>
      <scheme val="minor"/>
    </font>
    <font>
      <sz val="6"/>
      <color theme="0" tint="-4.9989318521683403E-2"/>
      <name val="Arial"/>
      <family val="2"/>
      <scheme val="minor"/>
    </font>
    <font>
      <sz val="9"/>
      <name val="Arial"/>
      <family val="2"/>
      <scheme val="minor"/>
    </font>
    <font>
      <u/>
      <sz val="9"/>
      <color theme="10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2"/>
      <name val="Arial"/>
      <family val="2"/>
      <scheme val="minor"/>
    </font>
    <font>
      <sz val="9"/>
      <name val="Arial"/>
      <family val="2"/>
    </font>
    <font>
      <b/>
      <sz val="8"/>
      <color rgb="FFC00000"/>
      <name val="Arial"/>
      <family val="2"/>
      <scheme val="minor"/>
    </font>
    <font>
      <sz val="11"/>
      <color theme="0" tint="-4.9989318521683403E-2"/>
      <name val="Arial"/>
      <family val="2"/>
      <scheme val="minor"/>
    </font>
    <font>
      <sz val="10"/>
      <color theme="10"/>
      <name val="Arial"/>
      <family val="2"/>
      <scheme val="minor"/>
    </font>
    <font>
      <sz val="7"/>
      <color rgb="FF000000"/>
      <name val="Arial"/>
      <family val="2"/>
    </font>
    <font>
      <u/>
      <sz val="8"/>
      <color theme="10"/>
      <name val="Arial"/>
      <family val="2"/>
      <scheme val="minor"/>
    </font>
    <font>
      <sz val="9"/>
      <color rgb="FF000000"/>
      <name val="Arial"/>
      <family val="2"/>
    </font>
    <font>
      <sz val="11"/>
      <color theme="2" tint="-4.9989318521683403E-2"/>
      <name val="Arial"/>
      <family val="2"/>
      <scheme val="minor"/>
    </font>
    <font>
      <sz val="9"/>
      <color theme="2" tint="-4.9989318521683403E-2"/>
      <name val="Arial"/>
      <family val="2"/>
      <scheme val="minor"/>
    </font>
    <font>
      <b/>
      <sz val="11"/>
      <color rgb="FFFFFFFF"/>
      <name val="Arial"/>
      <family val="2"/>
      <scheme val="minor"/>
    </font>
    <font>
      <b/>
      <sz val="14"/>
      <color rgb="FFFFFFFF"/>
      <name val="Arial"/>
      <family val="2"/>
      <scheme val="minor"/>
    </font>
    <font>
      <b/>
      <sz val="18"/>
      <color rgb="FFFFFFFF"/>
      <name val="Arial"/>
      <family val="2"/>
      <scheme val="minor"/>
    </font>
    <font>
      <b/>
      <sz val="10"/>
      <color rgb="FFFFFFFF"/>
      <name val="Arial"/>
      <family val="2"/>
      <scheme val="minor"/>
    </font>
    <font>
      <b/>
      <sz val="16"/>
      <color rgb="FFFFFFFF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9"/>
      <color rgb="FFC00000"/>
      <name val="Arial"/>
      <family val="2"/>
      <scheme val="minor"/>
    </font>
    <font>
      <sz val="13.5"/>
      <color rgb="FF000000"/>
      <name val="Arial"/>
      <family val="2"/>
      <scheme val="minor"/>
    </font>
    <font>
      <sz val="8"/>
      <color rgb="FFFFFFFF"/>
      <name val="Arial"/>
      <family val="2"/>
      <scheme val="minor"/>
    </font>
    <font>
      <b/>
      <sz val="9"/>
      <color rgb="FF20272D"/>
      <name val="Arial"/>
      <family val="2"/>
    </font>
    <font>
      <sz val="8"/>
      <color rgb="FF000000"/>
      <name val="Segoe UI"/>
      <family val="2"/>
    </font>
    <font>
      <i/>
      <sz val="11"/>
      <color theme="1"/>
      <name val="Arial"/>
      <family val="2"/>
      <scheme val="minor"/>
    </font>
    <font>
      <i/>
      <sz val="9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b/>
      <sz val="11"/>
      <color rgb="FFC00000"/>
      <name val="Arial"/>
      <family val="2"/>
      <scheme val="minor"/>
    </font>
    <font>
      <sz val="8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C2E34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FABE3"/>
        <bgColor indexed="64"/>
      </patternFill>
    </fill>
    <fill>
      <patternFill patternType="solid">
        <fgColor rgb="FFD0E4F4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theme="0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1" fillId="0" borderId="0"/>
    <xf numFmtId="0" fontId="26" fillId="0" borderId="0" applyNumberFormat="0" applyFill="0" applyBorder="0" applyAlignment="0" applyProtection="0"/>
  </cellStyleXfs>
  <cellXfs count="354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8" fillId="0" borderId="0" xfId="0" applyFont="1"/>
    <xf numFmtId="0" fontId="0" fillId="3" borderId="7" xfId="0" applyFill="1" applyBorder="1" applyAlignment="1">
      <alignment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7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9" fillId="0" borderId="1" xfId="2" applyFont="1" applyBorder="1" applyAlignment="1">
      <alignment horizontal="left" vertical="center"/>
    </xf>
    <xf numFmtId="0" fontId="19" fillId="0" borderId="1" xfId="2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1" fillId="0" borderId="0" xfId="3" applyAlignment="1">
      <alignment vertical="center"/>
    </xf>
    <xf numFmtId="0" fontId="27" fillId="0" borderId="1" xfId="3" applyFont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29" fillId="0" borderId="1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/>
    </xf>
    <xf numFmtId="0" fontId="3" fillId="0" borderId="0" xfId="3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0" fontId="3" fillId="0" borderId="0" xfId="3" applyFont="1" applyAlignment="1">
      <alignment vertical="center"/>
    </xf>
    <xf numFmtId="0" fontId="29" fillId="0" borderId="1" xfId="3" applyFont="1" applyBorder="1" applyAlignment="1">
      <alignment horizontal="left" vertical="center" wrapText="1"/>
    </xf>
    <xf numFmtId="0" fontId="28" fillId="3" borderId="1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left" vertical="center"/>
    </xf>
    <xf numFmtId="0" fontId="28" fillId="0" borderId="1" xfId="3" applyFont="1" applyBorder="1" applyAlignment="1">
      <alignment horizontal="left" vertical="center" wrapText="1"/>
    </xf>
    <xf numFmtId="0" fontId="28" fillId="3" borderId="1" xfId="3" applyFont="1" applyFill="1" applyBorder="1" applyAlignment="1">
      <alignment horizontal="left" vertical="center" wrapText="1"/>
    </xf>
    <xf numFmtId="0" fontId="29" fillId="0" borderId="0" xfId="3" applyFont="1" applyAlignment="1">
      <alignment horizontal="center" vertical="center" wrapText="1"/>
    </xf>
    <xf numFmtId="0" fontId="27" fillId="0" borderId="0" xfId="3" applyFont="1" applyAlignment="1">
      <alignment horizontal="center" vertical="center" wrapText="1"/>
    </xf>
    <xf numFmtId="3" fontId="29" fillId="0" borderId="1" xfId="3" applyNumberFormat="1" applyFont="1" applyBorder="1" applyAlignment="1">
      <alignment horizontal="center" vertical="center"/>
    </xf>
    <xf numFmtId="0" fontId="31" fillId="0" borderId="0" xfId="3" applyFont="1" applyAlignment="1">
      <alignment horizontal="left" vertical="center"/>
    </xf>
    <xf numFmtId="0" fontId="27" fillId="0" borderId="1" xfId="3" applyFont="1" applyBorder="1" applyAlignment="1">
      <alignment horizontal="left" vertical="center"/>
    </xf>
    <xf numFmtId="0" fontId="27" fillId="0" borderId="4" xfId="3" applyFont="1" applyBorder="1" applyAlignment="1">
      <alignment horizontal="center" vertical="center" wrapText="1"/>
    </xf>
    <xf numFmtId="0" fontId="3" fillId="0" borderId="0" xfId="0" applyFont="1"/>
    <xf numFmtId="0" fontId="12" fillId="0" borderId="0" xfId="0" applyFont="1" applyAlignment="1">
      <alignment vertical="center"/>
    </xf>
    <xf numFmtId="0" fontId="3" fillId="0" borderId="3" xfId="3" applyFont="1" applyBorder="1" applyAlignment="1">
      <alignment horizontal="center" vertical="center"/>
    </xf>
    <xf numFmtId="0" fontId="7" fillId="0" borderId="0" xfId="0" applyFont="1" applyProtection="1">
      <protection locked="0"/>
    </xf>
    <xf numFmtId="0" fontId="0" fillId="8" borderId="0" xfId="0" applyFill="1" applyAlignment="1">
      <alignment horizontal="center"/>
    </xf>
    <xf numFmtId="0" fontId="0" fillId="8" borderId="0" xfId="0" applyFill="1" applyProtection="1">
      <protection locked="0"/>
    </xf>
    <xf numFmtId="0" fontId="7" fillId="8" borderId="0" xfId="0" applyFont="1" applyFill="1" applyAlignment="1" applyProtection="1">
      <alignment horizontal="left"/>
      <protection locked="0"/>
    </xf>
    <xf numFmtId="0" fontId="0" fillId="8" borderId="0" xfId="0" applyFill="1" applyAlignment="1" applyProtection="1">
      <alignment horizontal="left"/>
      <protection locked="0"/>
    </xf>
    <xf numFmtId="0" fontId="0" fillId="8" borderId="0" xfId="0" applyFill="1"/>
    <xf numFmtId="0" fontId="3" fillId="8" borderId="0" xfId="0" applyFont="1" applyFill="1" applyProtection="1">
      <protection locked="0"/>
    </xf>
    <xf numFmtId="0" fontId="0" fillId="8" borderId="0" xfId="0" applyFill="1" applyAlignment="1" applyProtection="1">
      <alignment vertical="center"/>
      <protection locked="0"/>
    </xf>
    <xf numFmtId="0" fontId="7" fillId="8" borderId="0" xfId="0" applyFont="1" applyFill="1" applyAlignment="1" applyProtection="1">
      <alignment horizontal="left" vertical="center"/>
      <protection locked="0"/>
    </xf>
    <xf numFmtId="0" fontId="23" fillId="8" borderId="0" xfId="0" applyFont="1" applyFill="1" applyAlignment="1" applyProtection="1">
      <alignment horizontal="center" vertical="center"/>
      <protection locked="0"/>
    </xf>
    <xf numFmtId="0" fontId="3" fillId="8" borderId="0" xfId="0" applyFont="1" applyFill="1" applyAlignment="1" applyProtection="1">
      <alignment horizontal="left" vertical="center"/>
      <protection locked="0"/>
    </xf>
    <xf numFmtId="0" fontId="3" fillId="8" borderId="0" xfId="0" applyFont="1" applyFill="1" applyAlignment="1" applyProtection="1">
      <alignment vertical="center"/>
      <protection locked="0"/>
    </xf>
    <xf numFmtId="0" fontId="22" fillId="8" borderId="0" xfId="0" applyFont="1" applyFill="1" applyAlignment="1" applyProtection="1">
      <alignment horizontal="left" vertical="center" wrapText="1"/>
      <protection locked="0"/>
    </xf>
    <xf numFmtId="3" fontId="7" fillId="8" borderId="0" xfId="0" applyNumberFormat="1" applyFont="1" applyFill="1" applyAlignment="1" applyProtection="1">
      <alignment horizontal="center" vertical="center"/>
      <protection locked="0"/>
    </xf>
    <xf numFmtId="0" fontId="3" fillId="8" borderId="0" xfId="0" applyFont="1" applyFill="1" applyAlignment="1" applyProtection="1">
      <alignment horizontal="center" vertical="center"/>
      <protection locked="0"/>
    </xf>
    <xf numFmtId="0" fontId="0" fillId="8" borderId="0" xfId="0" applyFill="1" applyAlignment="1">
      <alignment vertical="center"/>
    </xf>
    <xf numFmtId="0" fontId="6" fillId="8" borderId="0" xfId="0" applyFont="1" applyFill="1" applyAlignment="1" applyProtection="1">
      <alignment horizontal="left" vertical="center"/>
      <protection hidden="1"/>
    </xf>
    <xf numFmtId="1" fontId="13" fillId="8" borderId="0" xfId="0" applyNumberFormat="1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/>
      <protection hidden="1"/>
    </xf>
    <xf numFmtId="169" fontId="6" fillId="8" borderId="0" xfId="0" applyNumberFormat="1" applyFont="1" applyFill="1" applyAlignment="1" applyProtection="1">
      <alignment horizontal="center" vertical="center"/>
      <protection hidden="1"/>
    </xf>
    <xf numFmtId="170" fontId="6" fillId="8" borderId="0" xfId="0" applyNumberFormat="1" applyFont="1" applyFill="1" applyAlignment="1" applyProtection="1">
      <alignment horizontal="center" vertical="center"/>
      <protection hidden="1"/>
    </xf>
    <xf numFmtId="172" fontId="6" fillId="8" borderId="0" xfId="0" applyNumberFormat="1" applyFont="1" applyFill="1" applyAlignment="1" applyProtection="1">
      <alignment horizontal="center" vertical="center"/>
      <protection hidden="1"/>
    </xf>
    <xf numFmtId="168" fontId="1" fillId="8" borderId="0" xfId="0" applyNumberFormat="1" applyFont="1" applyFill="1" applyAlignment="1" applyProtection="1">
      <alignment horizontal="center" vertical="center" readingOrder="1"/>
      <protection hidden="1"/>
    </xf>
    <xf numFmtId="0" fontId="13" fillId="8" borderId="0" xfId="0" applyFont="1" applyFill="1" applyAlignment="1" applyProtection="1">
      <alignment horizontal="center" vertical="center"/>
      <protection hidden="1"/>
    </xf>
    <xf numFmtId="9" fontId="1" fillId="8" borderId="0" xfId="1" applyFont="1" applyFill="1" applyBorder="1" applyAlignment="1" applyProtection="1">
      <alignment horizontal="center" vertical="center" readingOrder="1"/>
      <protection hidden="1"/>
    </xf>
    <xf numFmtId="0" fontId="13" fillId="8" borderId="0" xfId="0" applyFont="1" applyFill="1" applyAlignment="1" applyProtection="1">
      <alignment horizontal="left" vertical="center"/>
      <protection hidden="1"/>
    </xf>
    <xf numFmtId="0" fontId="13" fillId="8" borderId="0" xfId="0" applyFont="1" applyFill="1" applyAlignment="1" applyProtection="1">
      <alignment vertical="center"/>
      <protection hidden="1"/>
    </xf>
    <xf numFmtId="0" fontId="6" fillId="8" borderId="0" xfId="0" applyFont="1" applyFill="1" applyAlignment="1" applyProtection="1">
      <alignment vertical="center"/>
      <protection hidden="1"/>
    </xf>
    <xf numFmtId="0" fontId="14" fillId="8" borderId="0" xfId="2" applyFill="1" applyAlignment="1">
      <alignment vertical="center" wrapText="1"/>
    </xf>
    <xf numFmtId="0" fontId="0" fillId="8" borderId="0" xfId="0" applyFill="1" applyProtection="1">
      <protection hidden="1"/>
    </xf>
    <xf numFmtId="0" fontId="17" fillId="8" borderId="0" xfId="0" applyFont="1" applyFill="1" applyAlignment="1" applyProtection="1">
      <alignment vertical="center"/>
      <protection hidden="1"/>
    </xf>
    <xf numFmtId="0" fontId="22" fillId="8" borderId="3" xfId="0" applyFont="1" applyFill="1" applyBorder="1" applyAlignment="1" applyProtection="1">
      <alignment horizontal="left" vertical="center" wrapText="1"/>
      <protection hidden="1"/>
    </xf>
    <xf numFmtId="0" fontId="3" fillId="8" borderId="0" xfId="0" applyFont="1" applyFill="1" applyProtection="1">
      <protection hidden="1"/>
    </xf>
    <xf numFmtId="3" fontId="7" fillId="8" borderId="0" xfId="0" applyNumberFormat="1" applyFont="1" applyFill="1" applyAlignment="1" applyProtection="1">
      <alignment horizontal="center" vertical="center"/>
      <protection hidden="1"/>
    </xf>
    <xf numFmtId="0" fontId="3" fillId="8" borderId="0" xfId="0" applyFont="1" applyFill="1" applyAlignment="1" applyProtection="1">
      <alignment horizontal="center" vertical="center"/>
      <protection hidden="1"/>
    </xf>
    <xf numFmtId="9" fontId="3" fillId="8" borderId="0" xfId="1" applyFont="1" applyFill="1" applyAlignment="1" applyProtection="1">
      <alignment horizontal="center" vertical="center"/>
      <protection hidden="1"/>
    </xf>
    <xf numFmtId="0" fontId="7" fillId="8" borderId="0" xfId="0" applyFont="1" applyFill="1" applyAlignment="1" applyProtection="1">
      <alignment horizontal="left" vertical="center"/>
      <protection hidden="1"/>
    </xf>
    <xf numFmtId="0" fontId="3" fillId="8" borderId="0" xfId="0" applyFont="1" applyFill="1" applyAlignment="1" applyProtection="1">
      <alignment vertical="center"/>
      <protection hidden="1"/>
    </xf>
    <xf numFmtId="0" fontId="3" fillId="8" borderId="0" xfId="0" applyFont="1" applyFill="1" applyAlignment="1" applyProtection="1">
      <alignment horizontal="left" vertical="center"/>
      <protection hidden="1"/>
    </xf>
    <xf numFmtId="0" fontId="5" fillId="3" borderId="1" xfId="0" applyFont="1" applyFill="1" applyBorder="1" applyAlignment="1" applyProtection="1">
      <alignment horizontal="left" vertical="center" wrapText="1" readingOrder="1"/>
      <protection hidden="1"/>
    </xf>
    <xf numFmtId="0" fontId="5" fillId="9" borderId="1" xfId="0" applyFont="1" applyFill="1" applyBorder="1" applyAlignment="1" applyProtection="1">
      <alignment horizontal="center" vertical="center" wrapText="1" readingOrder="1"/>
      <protection hidden="1"/>
    </xf>
    <xf numFmtId="0" fontId="5" fillId="3" borderId="1" xfId="0" applyFont="1" applyFill="1" applyBorder="1" applyAlignment="1" applyProtection="1">
      <alignment horizontal="center" vertical="center" wrapText="1" readingOrder="1"/>
      <protection hidden="1"/>
    </xf>
    <xf numFmtId="0" fontId="0" fillId="8" borderId="0" xfId="0" applyFill="1" applyAlignment="1" applyProtection="1">
      <alignment vertical="center"/>
      <protection hidden="1"/>
    </xf>
    <xf numFmtId="0" fontId="25" fillId="8" borderId="0" xfId="0" applyFont="1" applyFill="1" applyAlignment="1" applyProtection="1">
      <alignment horizontal="center" vertical="center"/>
      <protection hidden="1"/>
    </xf>
    <xf numFmtId="0" fontId="0" fillId="8" borderId="0" xfId="0" applyFill="1" applyAlignment="1" applyProtection="1">
      <alignment horizontal="center"/>
      <protection hidden="1"/>
    </xf>
    <xf numFmtId="0" fontId="20" fillId="8" borderId="0" xfId="0" applyFont="1" applyFill="1" applyAlignment="1" applyProtection="1">
      <alignment horizontal="left" vertical="center"/>
      <protection hidden="1"/>
    </xf>
    <xf numFmtId="169" fontId="17" fillId="8" borderId="0" xfId="0" applyNumberFormat="1" applyFont="1" applyFill="1" applyAlignment="1" applyProtection="1">
      <alignment horizontal="center" vertical="center"/>
      <protection hidden="1"/>
    </xf>
    <xf numFmtId="169" fontId="6" fillId="8" borderId="0" xfId="0" applyNumberFormat="1" applyFont="1" applyFill="1" applyAlignment="1" applyProtection="1">
      <alignment horizontal="left" vertical="center"/>
      <protection hidden="1"/>
    </xf>
    <xf numFmtId="0" fontId="34" fillId="0" borderId="0" xfId="0" applyFont="1"/>
    <xf numFmtId="0" fontId="27" fillId="0" borderId="1" xfId="0" applyFont="1" applyBorder="1" applyAlignment="1">
      <alignment horizontal="center" vertical="center" wrapText="1"/>
    </xf>
    <xf numFmtId="0" fontId="17" fillId="8" borderId="0" xfId="0" applyFont="1" applyFill="1" applyAlignment="1" applyProtection="1">
      <alignment horizontal="left" vertical="top" wrapText="1"/>
      <protection hidden="1"/>
    </xf>
    <xf numFmtId="3" fontId="13" fillId="8" borderId="0" xfId="0" quotePrefix="1" applyNumberFormat="1" applyFont="1" applyFill="1" applyAlignment="1" applyProtection="1">
      <alignment horizontal="center" vertical="center"/>
      <protection hidden="1"/>
    </xf>
    <xf numFmtId="0" fontId="29" fillId="10" borderId="0" xfId="3" applyFont="1" applyFill="1" applyAlignment="1" applyProtection="1">
      <alignment horizontal="center" vertical="center"/>
      <protection hidden="1"/>
    </xf>
    <xf numFmtId="169" fontId="29" fillId="10" borderId="0" xfId="3" applyNumberFormat="1" applyFont="1" applyFill="1" applyAlignment="1" applyProtection="1">
      <alignment horizontal="center" vertical="center"/>
      <protection hidden="1"/>
    </xf>
    <xf numFmtId="167" fontId="8" fillId="10" borderId="0" xfId="0" applyNumberFormat="1" applyFont="1" applyFill="1" applyAlignment="1" applyProtection="1">
      <alignment horizontal="left" vertical="center" readingOrder="1"/>
      <protection hidden="1"/>
    </xf>
    <xf numFmtId="0" fontId="0" fillId="8" borderId="0" xfId="0" applyFill="1" applyAlignment="1">
      <alignment horizontal="center" vertical="center"/>
    </xf>
    <xf numFmtId="0" fontId="35" fillId="8" borderId="0" xfId="0" applyFont="1" applyFill="1"/>
    <xf numFmtId="0" fontId="35" fillId="8" borderId="0" xfId="0" applyFont="1" applyFill="1" applyAlignment="1" applyProtection="1">
      <alignment horizontal="center" vertical="center"/>
      <protection locked="0"/>
    </xf>
    <xf numFmtId="0" fontId="35" fillId="8" borderId="0" xfId="0" applyFont="1" applyFill="1" applyProtection="1">
      <protection hidden="1"/>
    </xf>
    <xf numFmtId="0" fontId="35" fillId="0" borderId="0" xfId="0" applyFont="1"/>
    <xf numFmtId="0" fontId="3" fillId="6" borderId="12" xfId="0" applyFont="1" applyFill="1" applyBorder="1" applyAlignment="1" applyProtection="1">
      <alignment horizontal="center" vertical="center"/>
      <protection locked="0"/>
    </xf>
    <xf numFmtId="0" fontId="3" fillId="6" borderId="15" xfId="0" applyFont="1" applyFill="1" applyBorder="1" applyAlignment="1" applyProtection="1">
      <alignment horizontal="center" vertical="center"/>
      <protection locked="0"/>
    </xf>
    <xf numFmtId="0" fontId="32" fillId="6" borderId="15" xfId="0" applyFont="1" applyFill="1" applyBorder="1" applyAlignment="1">
      <alignment vertical="center"/>
    </xf>
    <xf numFmtId="0" fontId="32" fillId="6" borderId="2" xfId="0" applyFont="1" applyFill="1" applyBorder="1" applyAlignment="1">
      <alignment vertical="center"/>
    </xf>
    <xf numFmtId="0" fontId="24" fillId="8" borderId="0" xfId="0" applyFont="1" applyFill="1" applyAlignment="1" applyProtection="1">
      <alignment vertical="center"/>
      <protection locked="0"/>
    </xf>
    <xf numFmtId="0" fontId="18" fillId="8" borderId="0" xfId="0" applyFont="1" applyFill="1"/>
    <xf numFmtId="0" fontId="24" fillId="8" borderId="0" xfId="0" applyFont="1" applyFill="1" applyAlignment="1" applyProtection="1">
      <alignment horizontal="left" vertical="center"/>
      <protection locked="0"/>
    </xf>
    <xf numFmtId="0" fontId="38" fillId="6" borderId="2" xfId="0" applyFont="1" applyFill="1" applyBorder="1" applyAlignment="1" applyProtection="1">
      <alignment horizontal="center" vertical="center"/>
      <protection locked="0"/>
    </xf>
    <xf numFmtId="0" fontId="38" fillId="6" borderId="3" xfId="0" applyFont="1" applyFill="1" applyBorder="1" applyAlignment="1" applyProtection="1">
      <alignment horizontal="center" vertical="center"/>
      <protection locked="0"/>
    </xf>
    <xf numFmtId="0" fontId="38" fillId="6" borderId="16" xfId="0" applyFont="1" applyFill="1" applyBorder="1" applyAlignment="1" applyProtection="1">
      <alignment horizontal="center" vertical="center"/>
      <protection locked="0"/>
    </xf>
    <xf numFmtId="0" fontId="38" fillId="6" borderId="12" xfId="0" applyFont="1" applyFill="1" applyBorder="1" applyAlignment="1" applyProtection="1">
      <alignment horizontal="center" vertical="center"/>
      <protection locked="0"/>
    </xf>
    <xf numFmtId="0" fontId="38" fillId="6" borderId="13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center"/>
      <protection locked="0"/>
    </xf>
    <xf numFmtId="0" fontId="5" fillId="7" borderId="1" xfId="0" applyFont="1" applyFill="1" applyBorder="1" applyAlignment="1" applyProtection="1">
      <alignment horizontal="right" vertical="center" textRotation="90" wrapText="1" readingOrder="1"/>
      <protection hidden="1"/>
    </xf>
    <xf numFmtId="168" fontId="8" fillId="10" borderId="0" xfId="0" applyNumberFormat="1" applyFont="1" applyFill="1" applyAlignment="1" applyProtection="1">
      <alignment horizontal="center" vertical="center" readingOrder="1"/>
      <protection hidden="1"/>
    </xf>
    <xf numFmtId="1" fontId="6" fillId="8" borderId="0" xfId="0" applyNumberFormat="1" applyFont="1" applyFill="1" applyAlignment="1" applyProtection="1">
      <alignment horizontal="center" vertical="center"/>
      <protection hidden="1"/>
    </xf>
    <xf numFmtId="0" fontId="30" fillId="0" borderId="4" xfId="3" applyFont="1" applyBorder="1" applyAlignment="1">
      <alignment horizontal="center" vertical="center"/>
    </xf>
    <xf numFmtId="0" fontId="15" fillId="8" borderId="0" xfId="0" applyFont="1" applyFill="1" applyProtection="1">
      <protection hidden="1"/>
    </xf>
    <xf numFmtId="0" fontId="15" fillId="0" borderId="0" xfId="0" applyFont="1"/>
    <xf numFmtId="0" fontId="7" fillId="8" borderId="0" xfId="0" applyFont="1" applyFill="1" applyAlignment="1">
      <alignment vertical="center"/>
    </xf>
    <xf numFmtId="0" fontId="7" fillId="8" borderId="1" xfId="0" applyFont="1" applyFill="1" applyBorder="1" applyAlignment="1" applyProtection="1">
      <alignment horizontal="center" vertical="center"/>
      <protection locked="0"/>
    </xf>
    <xf numFmtId="0" fontId="7" fillId="8" borderId="15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1" fontId="7" fillId="8" borderId="0" xfId="0" applyNumberFormat="1" applyFont="1" applyFill="1" applyAlignment="1" applyProtection="1">
      <alignment horizontal="center" vertical="center"/>
      <protection hidden="1"/>
    </xf>
    <xf numFmtId="0" fontId="35" fillId="8" borderId="0" xfId="0" applyFont="1" applyFill="1" applyAlignment="1">
      <alignment vertical="center"/>
    </xf>
    <xf numFmtId="0" fontId="7" fillId="10" borderId="15" xfId="0" applyFont="1" applyFill="1" applyBorder="1" applyAlignment="1">
      <alignment vertical="center"/>
    </xf>
    <xf numFmtId="0" fontId="7" fillId="10" borderId="2" xfId="0" applyFont="1" applyFill="1" applyBorder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42" fillId="0" borderId="0" xfId="0" applyFont="1"/>
    <xf numFmtId="0" fontId="7" fillId="8" borderId="0" xfId="0" applyFont="1" applyFill="1" applyAlignment="1">
      <alignment horizontal="right" vertical="center"/>
    </xf>
    <xf numFmtId="3" fontId="7" fillId="10" borderId="16" xfId="0" applyNumberFormat="1" applyFont="1" applyFill="1" applyBorder="1" applyAlignment="1">
      <alignment horizontal="center" vertical="center"/>
    </xf>
    <xf numFmtId="0" fontId="0" fillId="10" borderId="0" xfId="0" applyFill="1" applyProtection="1">
      <protection hidden="1"/>
    </xf>
    <xf numFmtId="0" fontId="0" fillId="10" borderId="0" xfId="0" applyFill="1" applyAlignment="1" applyProtection="1">
      <alignment horizontal="center"/>
      <protection hidden="1"/>
    </xf>
    <xf numFmtId="0" fontId="0" fillId="10" borderId="0" xfId="0" applyFill="1"/>
    <xf numFmtId="0" fontId="3" fillId="10" borderId="0" xfId="0" applyFont="1" applyFill="1" applyProtection="1">
      <protection hidden="1"/>
    </xf>
    <xf numFmtId="0" fontId="0" fillId="10" borderId="0" xfId="0" applyFill="1" applyAlignment="1" applyProtection="1">
      <alignment horizontal="left"/>
      <protection hidden="1"/>
    </xf>
    <xf numFmtId="0" fontId="15" fillId="10" borderId="0" xfId="0" applyFont="1" applyFill="1" applyProtection="1">
      <protection hidden="1"/>
    </xf>
    <xf numFmtId="0" fontId="42" fillId="10" borderId="0" xfId="0" applyFont="1" applyFill="1" applyProtection="1">
      <protection hidden="1"/>
    </xf>
    <xf numFmtId="0" fontId="35" fillId="10" borderId="0" xfId="0" applyFont="1" applyFill="1" applyProtection="1">
      <protection hidden="1"/>
    </xf>
    <xf numFmtId="0" fontId="29" fillId="10" borderId="0" xfId="3" applyFont="1" applyFill="1" applyAlignment="1" applyProtection="1">
      <alignment horizontal="left" vertical="center" shrinkToFit="1"/>
      <protection hidden="1"/>
    </xf>
    <xf numFmtId="0" fontId="18" fillId="8" borderId="0" xfId="0" applyFont="1" applyFill="1" applyProtection="1">
      <protection hidden="1"/>
    </xf>
    <xf numFmtId="0" fontId="41" fillId="8" borderId="0" xfId="0" applyFont="1" applyFill="1" applyProtection="1">
      <protection hidden="1"/>
    </xf>
    <xf numFmtId="0" fontId="4" fillId="8" borderId="0" xfId="0" quotePrefix="1" applyFont="1" applyFill="1" applyAlignment="1" applyProtection="1">
      <alignment horizontal="center" vertical="center"/>
      <protection hidden="1"/>
    </xf>
    <xf numFmtId="0" fontId="4" fillId="8" borderId="0" xfId="0" applyFont="1" applyFill="1" applyProtection="1">
      <protection hidden="1"/>
    </xf>
    <xf numFmtId="0" fontId="43" fillId="0" borderId="1" xfId="4" quotePrefix="1" applyNumberFormat="1" applyFont="1" applyFill="1" applyBorder="1" applyAlignment="1">
      <alignment horizontal="center" vertical="center" wrapText="1"/>
    </xf>
    <xf numFmtId="0" fontId="7" fillId="8" borderId="0" xfId="0" applyFont="1" applyFill="1" applyAlignment="1">
      <alignment horizontal="left"/>
    </xf>
    <xf numFmtId="0" fontId="7" fillId="8" borderId="0" xfId="0" applyFont="1" applyFill="1" applyAlignment="1">
      <alignment horizontal="left" vertical="top"/>
    </xf>
    <xf numFmtId="0" fontId="0" fillId="0" borderId="1" xfId="0" applyBorder="1"/>
    <xf numFmtId="0" fontId="3" fillId="0" borderId="1" xfId="4" quotePrefix="1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fill" vertical="center"/>
    </xf>
    <xf numFmtId="0" fontId="19" fillId="0" borderId="1" xfId="2" applyNumberFormat="1" applyFont="1" applyFill="1" applyBorder="1" applyAlignment="1">
      <alignment horizontal="fill" vertical="center"/>
    </xf>
    <xf numFmtId="0" fontId="19" fillId="0" borderId="1" xfId="4" applyNumberFormat="1" applyFont="1" applyFill="1" applyBorder="1" applyAlignment="1">
      <alignment horizontal="center" vertical="center"/>
    </xf>
    <xf numFmtId="16" fontId="29" fillId="0" borderId="1" xfId="3" applyNumberFormat="1" applyFont="1" applyBorder="1" applyAlignment="1">
      <alignment horizontal="center" vertical="center" wrapText="1"/>
    </xf>
    <xf numFmtId="0" fontId="3" fillId="6" borderId="1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center" vertical="center"/>
      <protection locked="0"/>
    </xf>
    <xf numFmtId="173" fontId="7" fillId="8" borderId="1" xfId="0" applyNumberFormat="1" applyFont="1" applyFill="1" applyBorder="1" applyAlignment="1" applyProtection="1">
      <alignment horizontal="center" vertical="center"/>
      <protection locked="0"/>
    </xf>
    <xf numFmtId="0" fontId="47" fillId="10" borderId="0" xfId="0" applyFont="1" applyFill="1"/>
    <xf numFmtId="0" fontId="48" fillId="10" borderId="0" xfId="0" applyFont="1" applyFill="1"/>
    <xf numFmtId="0" fontId="32" fillId="8" borderId="0" xfId="0" applyFont="1" applyFill="1" applyAlignment="1">
      <alignment horizontal="right"/>
    </xf>
    <xf numFmtId="0" fontId="32" fillId="8" borderId="0" xfId="0" applyFont="1" applyFill="1"/>
    <xf numFmtId="0" fontId="3" fillId="8" borderId="0" xfId="0" applyFont="1" applyFill="1" applyAlignment="1">
      <alignment horizontal="right"/>
    </xf>
    <xf numFmtId="0" fontId="54" fillId="8" borderId="0" xfId="0" applyFont="1" applyFill="1"/>
    <xf numFmtId="0" fontId="47" fillId="10" borderId="0" xfId="0" applyFont="1" applyFill="1" applyAlignment="1">
      <alignment vertical="center"/>
    </xf>
    <xf numFmtId="0" fontId="18" fillId="10" borderId="0" xfId="0" applyFont="1" applyFill="1"/>
    <xf numFmtId="0" fontId="18" fillId="10" borderId="0" xfId="0" applyFont="1" applyFill="1" applyAlignment="1">
      <alignment vertical="center"/>
    </xf>
    <xf numFmtId="0" fontId="36" fillId="10" borderId="0" xfId="0" applyFont="1" applyFill="1"/>
    <xf numFmtId="0" fontId="0" fillId="10" borderId="1" xfId="0" applyFill="1" applyBorder="1" applyAlignment="1">
      <alignment horizontal="center" vertical="center"/>
    </xf>
    <xf numFmtId="0" fontId="18" fillId="10" borderId="1" xfId="0" applyFont="1" applyFill="1" applyBorder="1" applyAlignment="1">
      <alignment vertical="center"/>
    </xf>
    <xf numFmtId="0" fontId="55" fillId="8" borderId="0" xfId="0" applyFont="1" applyFill="1"/>
    <xf numFmtId="0" fontId="0" fillId="0" borderId="20" xfId="0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3" fillId="0" borderId="20" xfId="0" applyFont="1" applyBorder="1" applyAlignment="1">
      <alignment horizontal="left" vertical="center"/>
    </xf>
    <xf numFmtId="9" fontId="29" fillId="0" borderId="1" xfId="3" applyNumberFormat="1" applyFont="1" applyBorder="1" applyAlignment="1">
      <alignment horizontal="center" vertical="center" wrapText="1"/>
    </xf>
    <xf numFmtId="0" fontId="45" fillId="0" borderId="1" xfId="2" applyFont="1" applyFill="1" applyBorder="1" applyAlignment="1">
      <alignment horizontal="left" vertical="center"/>
    </xf>
    <xf numFmtId="0" fontId="5" fillId="9" borderId="7" xfId="0" applyFont="1" applyFill="1" applyBorder="1" applyAlignment="1" applyProtection="1">
      <alignment horizontal="center" vertical="center" wrapText="1" readingOrder="1"/>
      <protection hidden="1"/>
    </xf>
    <xf numFmtId="0" fontId="37" fillId="10" borderId="0" xfId="2" applyFont="1" applyFill="1" applyAlignment="1" applyProtection="1">
      <alignment horizontal="center" vertical="center" wrapText="1"/>
      <protection hidden="1"/>
    </xf>
    <xf numFmtId="0" fontId="17" fillId="10" borderId="0" xfId="0" applyFont="1" applyFill="1" applyAlignment="1" applyProtection="1">
      <alignment horizontal="left" vertical="top" wrapText="1"/>
      <protection hidden="1"/>
    </xf>
    <xf numFmtId="0" fontId="13" fillId="10" borderId="0" xfId="0" applyFont="1" applyFill="1" applyAlignment="1" applyProtection="1">
      <alignment horizontal="left" vertical="center"/>
      <protection hidden="1"/>
    </xf>
    <xf numFmtId="0" fontId="13" fillId="10" borderId="0" xfId="0" applyFont="1" applyFill="1" applyAlignment="1" applyProtection="1">
      <alignment vertical="center"/>
      <protection hidden="1"/>
    </xf>
    <xf numFmtId="0" fontId="7" fillId="10" borderId="0" xfId="0" applyFont="1" applyFill="1" applyAlignment="1" applyProtection="1">
      <alignment horizontal="center" vertical="top"/>
      <protection hidden="1"/>
    </xf>
    <xf numFmtId="0" fontId="13" fillId="10" borderId="0" xfId="0" applyFont="1" applyFill="1" applyAlignment="1" applyProtection="1">
      <alignment horizontal="center" vertical="center"/>
      <protection hidden="1"/>
    </xf>
    <xf numFmtId="168" fontId="1" fillId="10" borderId="0" xfId="0" applyNumberFormat="1" applyFont="1" applyFill="1" applyAlignment="1" applyProtection="1">
      <alignment horizontal="left" vertical="center" indent="1" readingOrder="1"/>
      <protection hidden="1"/>
    </xf>
    <xf numFmtId="167" fontId="1" fillId="10" borderId="0" xfId="0" applyNumberFormat="1" applyFont="1" applyFill="1" applyAlignment="1" applyProtection="1">
      <alignment horizontal="center" vertical="center" readingOrder="1"/>
      <protection hidden="1"/>
    </xf>
    <xf numFmtId="9" fontId="1" fillId="10" borderId="0" xfId="1" applyFont="1" applyFill="1" applyBorder="1" applyAlignment="1" applyProtection="1">
      <alignment horizontal="center" vertical="center" readingOrder="1"/>
      <protection hidden="1"/>
    </xf>
    <xf numFmtId="168" fontId="40" fillId="10" borderId="0" xfId="0" applyNumberFormat="1" applyFont="1" applyFill="1" applyAlignment="1" applyProtection="1">
      <alignment horizontal="left" vertical="center" indent="1" readingOrder="1"/>
      <protection hidden="1"/>
    </xf>
    <xf numFmtId="0" fontId="0" fillId="10" borderId="0" xfId="0" applyFill="1" applyAlignment="1">
      <alignment horizontal="left"/>
    </xf>
    <xf numFmtId="0" fontId="5" fillId="7" borderId="1" xfId="0" applyFont="1" applyFill="1" applyBorder="1" applyAlignment="1" applyProtection="1">
      <alignment horizontal="center" vertical="center" wrapText="1" readingOrder="1"/>
      <protection hidden="1"/>
    </xf>
    <xf numFmtId="0" fontId="14" fillId="10" borderId="0" xfId="2" applyFill="1"/>
    <xf numFmtId="173" fontId="7" fillId="10" borderId="1" xfId="0" applyNumberFormat="1" applyFont="1" applyFill="1" applyBorder="1" applyAlignment="1" applyProtection="1">
      <alignment horizontal="center" vertical="center"/>
      <protection locked="0"/>
    </xf>
    <xf numFmtId="0" fontId="49" fillId="2" borderId="23" xfId="0" applyFont="1" applyFill="1" applyBorder="1" applyAlignment="1">
      <alignment horizontal="center" vertical="center" wrapText="1" readingOrder="1"/>
    </xf>
    <xf numFmtId="0" fontId="50" fillId="2" borderId="22" xfId="0" applyFont="1" applyFill="1" applyBorder="1" applyAlignment="1">
      <alignment horizontal="center" vertical="center" wrapText="1" readingOrder="1"/>
    </xf>
    <xf numFmtId="0" fontId="17" fillId="12" borderId="19" xfId="0" applyFont="1" applyFill="1" applyBorder="1" applyAlignment="1">
      <alignment horizontal="center" wrapText="1"/>
    </xf>
    <xf numFmtId="0" fontId="13" fillId="12" borderId="17" xfId="0" applyFont="1" applyFill="1" applyBorder="1" applyAlignment="1">
      <alignment horizontal="center" vertical="top" wrapText="1"/>
    </xf>
    <xf numFmtId="0" fontId="5" fillId="0" borderId="0" xfId="0" applyFont="1" applyAlignment="1" applyProtection="1">
      <alignment horizontal="left" vertical="center" wrapText="1" readingOrder="1"/>
      <protection locked="0"/>
    </xf>
    <xf numFmtId="0" fontId="5" fillId="0" borderId="0" xfId="0" applyFont="1" applyAlignment="1" applyProtection="1">
      <alignment horizontal="left" vertical="center" readingOrder="1"/>
      <protection locked="0"/>
    </xf>
    <xf numFmtId="0" fontId="4" fillId="0" borderId="0" xfId="0" quotePrefix="1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quotePrefix="1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right"/>
      <protection locked="0" hidden="1"/>
    </xf>
    <xf numFmtId="0" fontId="5" fillId="0" borderId="0" xfId="0" applyFont="1" applyAlignment="1" applyProtection="1">
      <alignment horizontal="left" vertical="center" readingOrder="1"/>
      <protection locked="0" hidden="1"/>
    </xf>
    <xf numFmtId="0" fontId="18" fillId="0" borderId="0" xfId="0" applyFont="1" applyProtection="1">
      <protection locked="0" hidden="1"/>
    </xf>
    <xf numFmtId="0" fontId="3" fillId="0" borderId="0" xfId="0" applyFont="1" applyProtection="1">
      <protection locked="0" hidden="1"/>
    </xf>
    <xf numFmtId="0" fontId="18" fillId="0" borderId="0" xfId="0" applyFont="1" applyAlignment="1" applyProtection="1">
      <alignment vertical="center"/>
      <protection locked="0" hidden="1"/>
    </xf>
    <xf numFmtId="0" fontId="0" fillId="0" borderId="0" xfId="0" applyProtection="1">
      <protection locked="0" hidden="1"/>
    </xf>
    <xf numFmtId="1" fontId="3" fillId="0" borderId="6" xfId="0" applyNumberFormat="1" applyFont="1" applyBorder="1" applyAlignment="1">
      <alignment horizontal="center" vertical="center"/>
    </xf>
    <xf numFmtId="0" fontId="28" fillId="0" borderId="0" xfId="3" applyFont="1" applyAlignment="1">
      <alignment horizontal="center" vertical="center" wrapText="1"/>
    </xf>
    <xf numFmtId="175" fontId="29" fillId="0" borderId="1" xfId="3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 applyProtection="1">
      <alignment horizontal="left" vertical="center" wrapText="1" readingOrder="1"/>
      <protection hidden="1"/>
    </xf>
    <xf numFmtId="166" fontId="8" fillId="10" borderId="0" xfId="0" applyNumberFormat="1" applyFont="1" applyFill="1" applyAlignment="1" applyProtection="1">
      <alignment horizontal="center" vertical="center" readingOrder="1"/>
      <protection hidden="1"/>
    </xf>
    <xf numFmtId="164" fontId="1" fillId="10" borderId="0" xfId="0" applyNumberFormat="1" applyFont="1" applyFill="1" applyAlignment="1" applyProtection="1">
      <alignment horizontal="center" vertical="center" readingOrder="1"/>
      <protection hidden="1"/>
    </xf>
    <xf numFmtId="0" fontId="43" fillId="0" borderId="1" xfId="4" quotePrefix="1" applyFont="1" applyBorder="1" applyAlignment="1">
      <alignment horizontal="center" vertical="center" wrapText="1"/>
    </xf>
    <xf numFmtId="0" fontId="57" fillId="0" borderId="0" xfId="0" applyFont="1"/>
    <xf numFmtId="165" fontId="1" fillId="8" borderId="0" xfId="0" applyNumberFormat="1" applyFont="1" applyFill="1" applyAlignment="1" applyProtection="1">
      <alignment horizontal="center" vertical="center" readingOrder="1"/>
      <protection hidden="1"/>
    </xf>
    <xf numFmtId="165" fontId="0" fillId="8" borderId="0" xfId="0" applyNumberFormat="1" applyFill="1"/>
    <xf numFmtId="0" fontId="19" fillId="0" borderId="1" xfId="2" applyFont="1" applyFill="1" applyBorder="1" applyAlignment="1">
      <alignment horizontal="center" vertical="center" wrapText="1"/>
    </xf>
    <xf numFmtId="0" fontId="19" fillId="0" borderId="4" xfId="2" applyFont="1" applyFill="1" applyBorder="1" applyAlignment="1">
      <alignment horizontal="fill" vertical="center"/>
    </xf>
    <xf numFmtId="0" fontId="31" fillId="8" borderId="18" xfId="0" applyFont="1" applyFill="1" applyBorder="1" applyAlignment="1">
      <alignment vertical="center" textRotation="90"/>
    </xf>
    <xf numFmtId="0" fontId="7" fillId="0" borderId="0" xfId="3" applyFont="1" applyAlignment="1">
      <alignment horizontal="left"/>
    </xf>
    <xf numFmtId="0" fontId="28" fillId="2" borderId="1" xfId="3" applyFont="1" applyFill="1" applyBorder="1" applyAlignment="1">
      <alignment horizontal="left" vertical="center" wrapText="1"/>
    </xf>
    <xf numFmtId="0" fontId="28" fillId="2" borderId="1" xfId="3" applyFont="1" applyFill="1" applyBorder="1" applyAlignment="1">
      <alignment horizontal="center" vertical="center" wrapText="1"/>
    </xf>
    <xf numFmtId="0" fontId="59" fillId="2" borderId="1" xfId="3" applyFont="1" applyFill="1" applyBorder="1" applyAlignment="1">
      <alignment horizontal="center" vertical="center" wrapText="1"/>
    </xf>
    <xf numFmtId="0" fontId="19" fillId="0" borderId="1" xfId="2" applyFont="1" applyBorder="1" applyAlignment="1">
      <alignment horizontal="fill" vertical="center"/>
    </xf>
    <xf numFmtId="0" fontId="3" fillId="0" borderId="14" xfId="0" applyFont="1" applyBorder="1" applyAlignment="1">
      <alignment vertical="center"/>
    </xf>
    <xf numFmtId="1" fontId="3" fillId="0" borderId="14" xfId="0" applyNumberFormat="1" applyFont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1" fontId="3" fillId="4" borderId="24" xfId="0" applyNumberFormat="1" applyFont="1" applyFill="1" applyBorder="1" applyAlignment="1">
      <alignment horizontal="center" vertical="center"/>
    </xf>
    <xf numFmtId="176" fontId="7" fillId="8" borderId="16" xfId="0" applyNumberFormat="1" applyFont="1" applyFill="1" applyBorder="1" applyAlignment="1">
      <alignment horizontal="center" vertical="center"/>
    </xf>
    <xf numFmtId="0" fontId="28" fillId="3" borderId="4" xfId="3" applyFont="1" applyFill="1" applyBorder="1" applyAlignment="1">
      <alignment horizontal="center" vertical="center" wrapText="1"/>
    </xf>
    <xf numFmtId="0" fontId="0" fillId="0" borderId="0" xfId="0" quotePrefix="1"/>
    <xf numFmtId="0" fontId="14" fillId="0" borderId="1" xfId="2" applyBorder="1" applyAlignment="1">
      <alignment horizontal="fill" vertical="center"/>
    </xf>
    <xf numFmtId="0" fontId="3" fillId="0" borderId="14" xfId="0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29" fillId="0" borderId="4" xfId="3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7" fillId="10" borderId="0" xfId="0" applyFont="1" applyFill="1" applyAlignment="1" applyProtection="1">
      <alignment horizontal="left" vertical="center" wrapText="1"/>
      <protection hidden="1"/>
    </xf>
    <xf numFmtId="0" fontId="0" fillId="10" borderId="0" xfId="0" applyFill="1" applyAlignment="1" applyProtection="1">
      <alignment vertical="center"/>
      <protection hidden="1"/>
    </xf>
    <xf numFmtId="0" fontId="15" fillId="10" borderId="0" xfId="0" applyFont="1" applyFill="1" applyAlignment="1" applyProtection="1">
      <alignment vertical="center"/>
      <protection hidden="1"/>
    </xf>
    <xf numFmtId="0" fontId="35" fillId="10" borderId="0" xfId="0" applyFont="1" applyFill="1" applyAlignment="1" applyProtection="1">
      <alignment vertical="center"/>
      <protection hidden="1"/>
    </xf>
    <xf numFmtId="0" fontId="0" fillId="10" borderId="0" xfId="0" applyFill="1" applyAlignment="1">
      <alignment vertical="center"/>
    </xf>
    <xf numFmtId="0" fontId="3" fillId="0" borderId="1" xfId="4" applyFont="1" applyBorder="1" applyAlignment="1">
      <alignment horizontal="center" vertical="center" wrapText="1"/>
    </xf>
    <xf numFmtId="0" fontId="14" fillId="0" borderId="4" xfId="2" applyBorder="1" applyAlignment="1">
      <alignment horizontal="fill" vertical="center"/>
    </xf>
    <xf numFmtId="0" fontId="43" fillId="0" borderId="1" xfId="4" applyFont="1" applyBorder="1" applyAlignment="1">
      <alignment horizontal="center" vertical="center" wrapText="1"/>
    </xf>
    <xf numFmtId="0" fontId="29" fillId="0" borderId="7" xfId="3" applyFont="1" applyBorder="1" applyAlignment="1">
      <alignment horizontal="center" vertical="center" wrapText="1"/>
    </xf>
    <xf numFmtId="0" fontId="29" fillId="0" borderId="5" xfId="3" applyFont="1" applyBorder="1" applyAlignment="1">
      <alignment horizontal="center" vertical="center" wrapText="1"/>
    </xf>
    <xf numFmtId="15" fontId="7" fillId="8" borderId="0" xfId="0" quotePrefix="1" applyNumberFormat="1" applyFont="1" applyFill="1" applyAlignment="1">
      <alignment horizontal="left" vertical="center"/>
    </xf>
    <xf numFmtId="0" fontId="62" fillId="0" borderId="0" xfId="0" applyFont="1" applyAlignment="1">
      <alignment horizontal="center"/>
    </xf>
    <xf numFmtId="0" fontId="31" fillId="0" borderId="0" xfId="0" applyFont="1"/>
    <xf numFmtId="0" fontId="7" fillId="6" borderId="16" xfId="0" applyFont="1" applyFill="1" applyBorder="1" applyAlignment="1" applyProtection="1">
      <alignment horizontal="center" vertical="center"/>
      <protection locked="0"/>
    </xf>
    <xf numFmtId="0" fontId="3" fillId="6" borderId="3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6" borderId="13" xfId="0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23" fillId="0" borderId="0" xfId="0" applyFont="1" applyAlignment="1">
      <alignment horizontal="center"/>
    </xf>
    <xf numFmtId="176" fontId="29" fillId="0" borderId="1" xfId="3" applyNumberFormat="1" applyFont="1" applyBorder="1" applyAlignment="1">
      <alignment horizontal="center" vertical="center" wrapText="1"/>
    </xf>
    <xf numFmtId="176" fontId="28" fillId="0" borderId="3" xfId="3" applyNumberFormat="1" applyFont="1" applyBorder="1" applyAlignment="1">
      <alignment horizontal="center" vertical="center" wrapText="1"/>
    </xf>
    <xf numFmtId="176" fontId="28" fillId="2" borderId="1" xfId="3" applyNumberFormat="1" applyFont="1" applyFill="1" applyBorder="1" applyAlignment="1">
      <alignment horizontal="center" vertical="center" wrapText="1"/>
    </xf>
    <xf numFmtId="176" fontId="3" fillId="0" borderId="0" xfId="3" applyNumberFormat="1" applyFont="1" applyAlignment="1">
      <alignment horizontal="center" vertical="center"/>
    </xf>
    <xf numFmtId="0" fontId="13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Protection="1">
      <protection locked="0"/>
    </xf>
    <xf numFmtId="0" fontId="7" fillId="8" borderId="0" xfId="0" applyFont="1" applyFill="1" applyAlignment="1" applyProtection="1">
      <alignment vertical="center"/>
      <protection locked="0"/>
    </xf>
    <xf numFmtId="0" fontId="7" fillId="8" borderId="0" xfId="0" quotePrefix="1" applyFont="1" applyFill="1" applyAlignment="1" applyProtection="1">
      <alignment vertical="center"/>
      <protection locked="0"/>
    </xf>
    <xf numFmtId="0" fontId="7" fillId="8" borderId="0" xfId="0" applyFont="1" applyFill="1"/>
    <xf numFmtId="0" fontId="7" fillId="8" borderId="0" xfId="0" applyFont="1" applyFill="1" applyProtection="1">
      <protection hidden="1"/>
    </xf>
    <xf numFmtId="0" fontId="65" fillId="9" borderId="1" xfId="0" applyFont="1" applyFill="1" applyBorder="1" applyAlignment="1" applyProtection="1">
      <alignment horizontal="left" vertical="center" wrapText="1" readingOrder="1"/>
      <protection hidden="1"/>
    </xf>
    <xf numFmtId="0" fontId="7" fillId="10" borderId="0" xfId="0" applyFont="1" applyFill="1" applyProtection="1">
      <protection hidden="1"/>
    </xf>
    <xf numFmtId="0" fontId="7" fillId="10" borderId="0" xfId="0" applyFont="1" applyFill="1" applyAlignment="1" applyProtection="1">
      <alignment vertical="center"/>
      <protection hidden="1"/>
    </xf>
    <xf numFmtId="0" fontId="31" fillId="8" borderId="18" xfId="0" applyFont="1" applyFill="1" applyBorder="1" applyAlignment="1">
      <alignment horizontal="center" vertical="center" textRotation="90"/>
    </xf>
    <xf numFmtId="0" fontId="31" fillId="8" borderId="0" xfId="0" applyFont="1" applyFill="1" applyAlignment="1">
      <alignment horizontal="center" vertical="top"/>
    </xf>
    <xf numFmtId="174" fontId="52" fillId="11" borderId="19" xfId="0" applyNumberFormat="1" applyFont="1" applyFill="1" applyBorder="1" applyAlignment="1">
      <alignment horizontal="center" vertical="center" wrapText="1" readingOrder="1"/>
    </xf>
    <xf numFmtId="174" fontId="52" fillId="11" borderId="17" xfId="0" applyNumberFormat="1" applyFont="1" applyFill="1" applyBorder="1" applyAlignment="1">
      <alignment horizontal="center" vertical="center" wrapText="1" readingOrder="1"/>
    </xf>
    <xf numFmtId="174" fontId="58" fillId="11" borderId="19" xfId="0" applyNumberFormat="1" applyFont="1" applyFill="1" applyBorder="1" applyAlignment="1">
      <alignment horizontal="center" vertical="center" wrapText="1" readingOrder="1"/>
    </xf>
    <xf numFmtId="174" fontId="58" fillId="11" borderId="17" xfId="0" applyNumberFormat="1" applyFont="1" applyFill="1" applyBorder="1" applyAlignment="1">
      <alignment horizontal="center" vertical="center" wrapText="1" readingOrder="1"/>
    </xf>
    <xf numFmtId="173" fontId="51" fillId="11" borderId="19" xfId="0" applyNumberFormat="1" applyFont="1" applyFill="1" applyBorder="1" applyAlignment="1">
      <alignment horizontal="left" vertical="center" wrapText="1" readingOrder="1"/>
    </xf>
    <xf numFmtId="173" fontId="51" fillId="11" borderId="17" xfId="0" applyNumberFormat="1" applyFont="1" applyFill="1" applyBorder="1" applyAlignment="1">
      <alignment horizontal="left" vertical="center" wrapText="1" readingOrder="1"/>
    </xf>
    <xf numFmtId="0" fontId="15" fillId="8" borderId="0" xfId="0" applyFont="1" applyFill="1" applyAlignment="1" applyProtection="1">
      <alignment horizontal="center" vertical="center" wrapText="1"/>
      <protection hidden="1"/>
    </xf>
    <xf numFmtId="0" fontId="15" fillId="8" borderId="3" xfId="0" applyFont="1" applyFill="1" applyBorder="1" applyAlignment="1" applyProtection="1">
      <alignment horizontal="center" vertical="center" wrapText="1"/>
      <protection hidden="1"/>
    </xf>
    <xf numFmtId="0" fontId="5" fillId="3" borderId="4" xfId="0" applyFont="1" applyFill="1" applyBorder="1" applyAlignment="1" applyProtection="1">
      <alignment horizontal="left" vertical="center" wrapText="1" readingOrder="1"/>
      <protection hidden="1"/>
    </xf>
    <xf numFmtId="0" fontId="5" fillId="3" borderId="7" xfId="0" applyFont="1" applyFill="1" applyBorder="1" applyAlignment="1" applyProtection="1">
      <alignment horizontal="left" vertical="center" wrapText="1" readingOrder="1"/>
      <protection hidden="1"/>
    </xf>
    <xf numFmtId="0" fontId="17" fillId="8" borderId="0" xfId="0" applyFont="1" applyFill="1" applyAlignment="1" applyProtection="1">
      <alignment horizontal="left" vertical="top" wrapText="1"/>
      <protection hidden="1"/>
    </xf>
    <xf numFmtId="1" fontId="56" fillId="6" borderId="14" xfId="0" applyNumberFormat="1" applyFont="1" applyFill="1" applyBorder="1" applyAlignment="1" applyProtection="1">
      <alignment horizontal="center" vertical="center" wrapText="1"/>
      <protection locked="0"/>
    </xf>
    <xf numFmtId="1" fontId="56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9" borderId="4" xfId="0" applyFont="1" applyFill="1" applyBorder="1" applyAlignment="1" applyProtection="1">
      <alignment horizontal="center" vertical="center" wrapText="1" readingOrder="1"/>
      <protection hidden="1"/>
    </xf>
    <xf numFmtId="0" fontId="5" fillId="9" borderId="7" xfId="0" applyFont="1" applyFill="1" applyBorder="1" applyAlignment="1" applyProtection="1">
      <alignment horizontal="center" vertical="center" wrapText="1" readingOrder="1"/>
      <protection hidden="1"/>
    </xf>
    <xf numFmtId="173" fontId="38" fillId="6" borderId="14" xfId="0" applyNumberFormat="1" applyFont="1" applyFill="1" applyBorder="1" applyAlignment="1" applyProtection="1">
      <alignment horizontal="center" vertical="center"/>
      <protection locked="0"/>
    </xf>
    <xf numFmtId="173" fontId="38" fillId="6" borderId="6" xfId="0" applyNumberFormat="1" applyFont="1" applyFill="1" applyBorder="1" applyAlignment="1" applyProtection="1">
      <alignment horizontal="center" vertical="center"/>
      <protection locked="0"/>
    </xf>
    <xf numFmtId="0" fontId="5" fillId="7" borderId="4" xfId="0" applyFont="1" applyFill="1" applyBorder="1" applyAlignment="1" applyProtection="1">
      <alignment horizontal="center" vertical="center" wrapText="1" readingOrder="1"/>
      <protection hidden="1"/>
    </xf>
    <xf numFmtId="0" fontId="5" fillId="7" borderId="7" xfId="0" applyFont="1" applyFill="1" applyBorder="1" applyAlignment="1" applyProtection="1">
      <alignment horizontal="center" vertical="center" wrapText="1" readingOrder="1"/>
      <protection hidden="1"/>
    </xf>
    <xf numFmtId="0" fontId="25" fillId="0" borderId="1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vertical="center"/>
      <protection hidden="1"/>
    </xf>
    <xf numFmtId="1" fontId="13" fillId="0" borderId="1" xfId="0" applyNumberFormat="1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169" fontId="6" fillId="0" borderId="1" xfId="0" applyNumberFormat="1" applyFont="1" applyBorder="1" applyAlignment="1" applyProtection="1">
      <alignment horizontal="center" vertical="center"/>
      <protection hidden="1"/>
    </xf>
    <xf numFmtId="170" fontId="6" fillId="0" borderId="1" xfId="0" applyNumberFormat="1" applyFont="1" applyBorder="1" applyAlignment="1" applyProtection="1">
      <alignment horizontal="center" vertical="center"/>
      <protection hidden="1"/>
    </xf>
    <xf numFmtId="172" fontId="6" fillId="0" borderId="1" xfId="0" applyNumberFormat="1" applyFont="1" applyBorder="1" applyAlignment="1" applyProtection="1">
      <alignment horizontal="center" vertical="center"/>
      <protection hidden="1"/>
    </xf>
    <xf numFmtId="170" fontId="6" fillId="0" borderId="1" xfId="0" applyNumberFormat="1" applyFont="1" applyBorder="1" applyAlignment="1" applyProtection="1">
      <alignment horizontal="center" vertical="center" shrinkToFit="1"/>
      <protection hidden="1"/>
    </xf>
    <xf numFmtId="1" fontId="1" fillId="0" borderId="1" xfId="0" applyNumberFormat="1" applyFont="1" applyBorder="1" applyAlignment="1" applyProtection="1">
      <alignment horizontal="center" vertical="center" readingOrder="1"/>
      <protection hidden="1"/>
    </xf>
    <xf numFmtId="168" fontId="1" fillId="0" borderId="1" xfId="0" applyNumberFormat="1" applyFont="1" applyBorder="1" applyAlignment="1" applyProtection="1">
      <alignment horizontal="center" vertical="center" readingOrder="1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167" fontId="1" fillId="0" borderId="1" xfId="0" applyNumberFormat="1" applyFont="1" applyBorder="1" applyAlignment="1" applyProtection="1">
      <alignment horizontal="center" vertical="center" readingOrder="1"/>
      <protection hidden="1"/>
    </xf>
    <xf numFmtId="9" fontId="1" fillId="0" borderId="1" xfId="1" applyFont="1" applyFill="1" applyBorder="1" applyAlignment="1" applyProtection="1">
      <alignment horizontal="center" vertical="center" readingOrder="1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0" borderId="1" xfId="0" applyFont="1" applyBorder="1" applyAlignment="1" applyProtection="1">
      <alignment vertical="center"/>
      <protection hidden="1"/>
    </xf>
    <xf numFmtId="9" fontId="1" fillId="0" borderId="1" xfId="1" applyFont="1" applyBorder="1" applyAlignment="1" applyProtection="1">
      <alignment horizontal="center" vertical="center" readingOrder="1"/>
      <protection hidden="1"/>
    </xf>
    <xf numFmtId="0" fontId="5" fillId="6" borderId="1" xfId="0" applyFont="1" applyFill="1" applyBorder="1" applyAlignment="1" applyProtection="1">
      <alignment horizontal="left" vertical="center" wrapText="1" readingOrder="1"/>
      <protection hidden="1"/>
    </xf>
    <xf numFmtId="0" fontId="5" fillId="3" borderId="1" xfId="0" applyFont="1" applyFill="1" applyBorder="1" applyAlignment="1" applyProtection="1">
      <alignment horizontal="right" vertical="center" textRotation="90" wrapText="1" readingOrder="1"/>
      <protection hidden="1"/>
    </xf>
    <xf numFmtId="0" fontId="46" fillId="9" borderId="7" xfId="0" applyFont="1" applyFill="1" applyBorder="1" applyAlignment="1" applyProtection="1">
      <alignment horizontal="center" vertical="center" wrapText="1" readingOrder="1"/>
      <protection hidden="1"/>
    </xf>
    <xf numFmtId="0" fontId="1" fillId="3" borderId="1" xfId="0" applyFont="1" applyFill="1" applyBorder="1" applyAlignment="1" applyProtection="1">
      <alignment horizontal="center" vertical="center" wrapText="1" readingOrder="1"/>
      <protection hidden="1"/>
    </xf>
    <xf numFmtId="0" fontId="5" fillId="9" borderId="1" xfId="0" applyFont="1" applyFill="1" applyBorder="1" applyAlignment="1" applyProtection="1">
      <alignment horizontal="left" vertical="center" wrapText="1" readingOrder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3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0" fillId="0" borderId="0" xfId="0" quotePrefix="1" applyFont="1" applyAlignment="1" applyProtection="1">
      <alignment horizontal="right" vertical="top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3" fontId="7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/>
      <protection hidden="1"/>
    </xf>
    <xf numFmtId="171" fontId="6" fillId="0" borderId="0" xfId="0" applyNumberFormat="1" applyFont="1" applyAlignment="1" applyProtection="1">
      <alignment horizontal="center"/>
      <protection hidden="1"/>
    </xf>
    <xf numFmtId="0" fontId="3" fillId="0" borderId="0" xfId="0" quotePrefix="1" applyFont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center" vertical="top"/>
      <protection hidden="1"/>
    </xf>
    <xf numFmtId="0" fontId="22" fillId="0" borderId="0" xfId="0" applyFont="1" applyAlignment="1" applyProtection="1">
      <alignment vertical="top" wrapText="1"/>
      <protection hidden="1"/>
    </xf>
    <xf numFmtId="3" fontId="33" fillId="0" borderId="0" xfId="0" applyNumberFormat="1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22" fillId="0" borderId="3" xfId="0" applyFont="1" applyBorder="1" applyAlignment="1" applyProtection="1">
      <alignment vertical="top" wrapText="1"/>
      <protection hidden="1"/>
    </xf>
    <xf numFmtId="3" fontId="21" fillId="0" borderId="3" xfId="0" applyNumberFormat="1" applyFont="1" applyBorder="1" applyAlignment="1" applyProtection="1">
      <alignment wrapText="1"/>
      <protection hidden="1"/>
    </xf>
    <xf numFmtId="0" fontId="15" fillId="0" borderId="0" xfId="0" applyFont="1" applyAlignment="1" applyProtection="1">
      <alignment horizontal="center"/>
      <protection hidden="1"/>
    </xf>
    <xf numFmtId="0" fontId="5" fillId="5" borderId="1" xfId="0" applyFont="1" applyFill="1" applyBorder="1" applyAlignment="1" applyProtection="1">
      <alignment horizontal="center" vertical="center" wrapText="1" readingOrder="1"/>
      <protection hidden="1"/>
    </xf>
    <xf numFmtId="3" fontId="3" fillId="5" borderId="1" xfId="0" applyNumberFormat="1" applyFont="1" applyFill="1" applyBorder="1" applyAlignment="1" applyProtection="1">
      <alignment horizontal="center" vertical="center" wrapText="1"/>
      <protection hidden="1"/>
    </xf>
    <xf numFmtId="14" fontId="13" fillId="8" borderId="0" xfId="0" applyNumberFormat="1" applyFont="1" applyFill="1" applyAlignment="1" applyProtection="1">
      <alignment horizontal="center" vertical="center"/>
      <protection hidden="1"/>
    </xf>
  </cellXfs>
  <cellStyles count="5">
    <cellStyle name="Hyperlink" xfId="2" builtinId="8"/>
    <cellStyle name="Hyperlink 2" xfId="4" xr:uid="{09CBDF8E-BED8-4A3D-962B-9FCBA6CBA377}"/>
    <cellStyle name="Normal" xfId="0" builtinId="0"/>
    <cellStyle name="Normal 2" xfId="3" xr:uid="{601B29E6-5F9D-4AE7-99F4-6C80FF820584}"/>
    <cellStyle name="Percent" xfId="1" builtinId="5"/>
  </cellStyles>
  <dxfs count="48"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 tint="-0.14996795556505021"/>
      </font>
      <fill>
        <patternFill patternType="none">
          <bgColor auto="1"/>
        </patternFill>
      </fill>
    </dxf>
    <dxf>
      <numFmt numFmtId="177" formatCode="00&quot; dBm OIP3&quot;"/>
    </dxf>
    <dxf>
      <numFmt numFmtId="178" formatCode="&quot;&quot;"/>
    </dxf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 tint="-0.14996795556505021"/>
      </font>
      <fill>
        <patternFill patternType="none">
          <bgColor auto="1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numFmt numFmtId="177" formatCode="00&quot; dBm OIP3&quot;"/>
    </dxf>
    <dxf>
      <numFmt numFmtId="178" formatCode="&quot;&quot;"/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77" formatCode="00&quot; dBm OIP3&quot;"/>
    </dxf>
    <dxf>
      <numFmt numFmtId="178" formatCode="&quot;&quot;"/>
    </dxf>
    <dxf>
      <fill>
        <patternFill>
          <bgColor rgb="FFFFFF00"/>
        </patternFill>
      </fill>
    </dxf>
    <dxf>
      <font>
        <color theme="2" tint="-0.1499679555650502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7"/>
      </font>
    </dxf>
    <dxf>
      <numFmt numFmtId="179" formatCode="0.00&quot; W&quot;"/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 tint="-4.9989318521683403E-2"/>
      </font>
    </dxf>
    <dxf>
      <numFmt numFmtId="179" formatCode="0.00&quot; W&quot;"/>
    </dxf>
    <dxf>
      <numFmt numFmtId="179" formatCode="0.00&quot; W&quot;"/>
    </dxf>
    <dxf>
      <fill>
        <patternFill>
          <bgColor rgb="FFFFFF00"/>
        </patternFill>
      </fill>
    </dxf>
    <dxf>
      <font>
        <color theme="0" tint="-4.9989318521683403E-2"/>
      </font>
    </dxf>
    <dxf>
      <font>
        <color theme="0" tint="-4.9989318521683403E-2"/>
      </font>
      <numFmt numFmtId="0" formatCode="General"/>
    </dxf>
    <dxf>
      <font>
        <color theme="2" tint="-4.9989318521683403E-2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 tint="-4.9989318521683403E-2"/>
      </font>
    </dxf>
  </dxfs>
  <tableStyles count="0" defaultTableStyle="TableStyleMedium9" defaultPivotStyle="PivotStyleLight16"/>
  <colors>
    <mruColors>
      <color rgb="FFD0E4F4"/>
      <color rgb="FFD0E2F4"/>
      <color rgb="FF3333FF"/>
      <color rgb="FFFFCCCC"/>
      <color rgb="FFFF99CC"/>
      <color rgb="FFDDE6CC"/>
      <color rgb="FFC2E34B"/>
      <color rgb="FFE68900"/>
      <color rgb="FF93B31D"/>
      <color rgb="FFD54E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Radio" checked="Checked" firstButton="1" fmlaLink="$AX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AB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287867</xdr:colOff>
      <xdr:row>0</xdr:row>
      <xdr:rowOff>67734</xdr:rowOff>
    </xdr:from>
    <xdr:to>
      <xdr:col>15</xdr:col>
      <xdr:colOff>32228</xdr:colOff>
      <xdr:row>1</xdr:row>
      <xdr:rowOff>281158</xdr:rowOff>
    </xdr:to>
    <xdr:grpSp>
      <xdr:nvGrpSpPr>
        <xdr:cNvPr id="4" name="Group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 noChangeAspect="1"/>
        </xdr:cNvGrpSpPr>
      </xdr:nvGrpSpPr>
      <xdr:grpSpPr>
        <a:xfrm>
          <a:off x="12689417" y="67734"/>
          <a:ext cx="1401711" cy="461074"/>
          <a:chOff x="271463" y="2852738"/>
          <a:chExt cx="3190876" cy="1149350"/>
        </a:xfrm>
      </xdr:grpSpPr>
      <xdr:sp macro="" textlink="">
        <xdr:nvSpPr>
          <xdr:cNvPr id="6" name="Freeform 6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/>
          </xdr:cNvSpPr>
        </xdr:nvSpPr>
        <xdr:spPr bwMode="auto">
          <a:xfrm>
            <a:off x="1577976" y="2852738"/>
            <a:ext cx="609600" cy="1149350"/>
          </a:xfrm>
          <a:custGeom>
            <a:avLst/>
            <a:gdLst>
              <a:gd name="T0" fmla="*/ 0 w 384"/>
              <a:gd name="T1" fmla="*/ 0 h 724"/>
              <a:gd name="T2" fmla="*/ 41 w 384"/>
              <a:gd name="T3" fmla="*/ 0 h 724"/>
              <a:gd name="T4" fmla="*/ 192 w 384"/>
              <a:gd name="T5" fmla="*/ 241 h 724"/>
              <a:gd name="T6" fmla="*/ 341 w 384"/>
              <a:gd name="T7" fmla="*/ 0 h 724"/>
              <a:gd name="T8" fmla="*/ 382 w 384"/>
              <a:gd name="T9" fmla="*/ 0 h 724"/>
              <a:gd name="T10" fmla="*/ 382 w 384"/>
              <a:gd name="T11" fmla="*/ 723 h 724"/>
              <a:gd name="T12" fmla="*/ 384 w 384"/>
              <a:gd name="T13" fmla="*/ 724 h 724"/>
              <a:gd name="T14" fmla="*/ 341 w 384"/>
              <a:gd name="T15" fmla="*/ 724 h 724"/>
              <a:gd name="T16" fmla="*/ 192 w 384"/>
              <a:gd name="T17" fmla="*/ 483 h 724"/>
              <a:gd name="T18" fmla="*/ 41 w 384"/>
              <a:gd name="T19" fmla="*/ 724 h 724"/>
              <a:gd name="T20" fmla="*/ 0 w 384"/>
              <a:gd name="T21" fmla="*/ 724 h 724"/>
              <a:gd name="T22" fmla="*/ 0 w 384"/>
              <a:gd name="T2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</a:cxnLst>
            <a:rect l="0" t="0" r="r" b="b"/>
            <a:pathLst>
              <a:path w="384" h="724">
                <a:moveTo>
                  <a:pt x="0" y="0"/>
                </a:moveTo>
                <a:lnTo>
                  <a:pt x="41" y="0"/>
                </a:lnTo>
                <a:lnTo>
                  <a:pt x="192" y="241"/>
                </a:lnTo>
                <a:lnTo>
                  <a:pt x="341" y="0"/>
                </a:lnTo>
                <a:lnTo>
                  <a:pt x="382" y="0"/>
                </a:lnTo>
                <a:lnTo>
                  <a:pt x="382" y="723"/>
                </a:lnTo>
                <a:lnTo>
                  <a:pt x="384" y="724"/>
                </a:lnTo>
                <a:lnTo>
                  <a:pt x="341" y="724"/>
                </a:lnTo>
                <a:lnTo>
                  <a:pt x="192" y="483"/>
                </a:lnTo>
                <a:lnTo>
                  <a:pt x="41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7DB2DB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Freeform 7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/>
          </xdr:cNvSpPr>
        </xdr:nvSpPr>
        <xdr:spPr bwMode="auto">
          <a:xfrm>
            <a:off x="1225551" y="2852738"/>
            <a:ext cx="352425" cy="1149350"/>
          </a:xfrm>
          <a:custGeom>
            <a:avLst/>
            <a:gdLst>
              <a:gd name="T0" fmla="*/ 0 w 222"/>
              <a:gd name="T1" fmla="*/ 0 h 724"/>
              <a:gd name="T2" fmla="*/ 222 w 222"/>
              <a:gd name="T3" fmla="*/ 0 h 724"/>
              <a:gd name="T4" fmla="*/ 222 w 222"/>
              <a:gd name="T5" fmla="*/ 724 h 724"/>
              <a:gd name="T6" fmla="*/ 0 w 222"/>
              <a:gd name="T7" fmla="*/ 724 h 724"/>
              <a:gd name="T8" fmla="*/ 222 w 222"/>
              <a:gd name="T9" fmla="*/ 361 h 724"/>
              <a:gd name="T10" fmla="*/ 0 w 222"/>
              <a:gd name="T1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222" h="724">
                <a:moveTo>
                  <a:pt x="0" y="0"/>
                </a:moveTo>
                <a:lnTo>
                  <a:pt x="222" y="0"/>
                </a:lnTo>
                <a:lnTo>
                  <a:pt x="222" y="724"/>
                </a:lnTo>
                <a:lnTo>
                  <a:pt x="0" y="724"/>
                </a:lnTo>
                <a:lnTo>
                  <a:pt x="222" y="361"/>
                </a:lnTo>
                <a:lnTo>
                  <a:pt x="0" y="0"/>
                </a:lnTo>
                <a:close/>
              </a:path>
            </a:pathLst>
          </a:custGeom>
          <a:solidFill>
            <a:srgbClr val="958436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8" name="Freeform 8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>
            <a:spLocks/>
          </xdr:cNvSpPr>
        </xdr:nvSpPr>
        <xdr:spPr bwMode="auto">
          <a:xfrm>
            <a:off x="2184401" y="2852738"/>
            <a:ext cx="354013" cy="1149350"/>
          </a:xfrm>
          <a:custGeom>
            <a:avLst/>
            <a:gdLst>
              <a:gd name="T0" fmla="*/ 0 w 223"/>
              <a:gd name="T1" fmla="*/ 0 h 724"/>
              <a:gd name="T2" fmla="*/ 223 w 223"/>
              <a:gd name="T3" fmla="*/ 0 h 724"/>
              <a:gd name="T4" fmla="*/ 2 w 223"/>
              <a:gd name="T5" fmla="*/ 361 h 724"/>
              <a:gd name="T6" fmla="*/ 223 w 223"/>
              <a:gd name="T7" fmla="*/ 724 h 724"/>
              <a:gd name="T8" fmla="*/ 2 w 223"/>
              <a:gd name="T9" fmla="*/ 724 h 724"/>
              <a:gd name="T10" fmla="*/ 0 w 223"/>
              <a:gd name="T11" fmla="*/ 723 h 724"/>
              <a:gd name="T12" fmla="*/ 0 w 223"/>
              <a:gd name="T1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223" h="724">
                <a:moveTo>
                  <a:pt x="0" y="0"/>
                </a:moveTo>
                <a:lnTo>
                  <a:pt x="223" y="0"/>
                </a:lnTo>
                <a:lnTo>
                  <a:pt x="2" y="361"/>
                </a:lnTo>
                <a:lnTo>
                  <a:pt x="223" y="724"/>
                </a:lnTo>
                <a:lnTo>
                  <a:pt x="2" y="724"/>
                </a:lnTo>
                <a:lnTo>
                  <a:pt x="0" y="723"/>
                </a:lnTo>
                <a:lnTo>
                  <a:pt x="0" y="0"/>
                </a:lnTo>
                <a:close/>
              </a:path>
            </a:pathLst>
          </a:custGeom>
          <a:solidFill>
            <a:srgbClr val="73983E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9" name="Freeform 9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EditPoints="1"/>
          </xdr:cNvSpPr>
        </xdr:nvSpPr>
        <xdr:spPr bwMode="auto">
          <a:xfrm>
            <a:off x="2187576" y="2852738"/>
            <a:ext cx="1274763" cy="1149350"/>
          </a:xfrm>
          <a:custGeom>
            <a:avLst/>
            <a:gdLst>
              <a:gd name="T0" fmla="*/ 221 w 803"/>
              <a:gd name="T1" fmla="*/ 179 h 724"/>
              <a:gd name="T2" fmla="*/ 221 w 803"/>
              <a:gd name="T3" fmla="*/ 383 h 724"/>
              <a:gd name="T4" fmla="*/ 523 w 803"/>
              <a:gd name="T5" fmla="*/ 383 h 724"/>
              <a:gd name="T6" fmla="*/ 543 w 803"/>
              <a:gd name="T7" fmla="*/ 382 h 724"/>
              <a:gd name="T8" fmla="*/ 560 w 803"/>
              <a:gd name="T9" fmla="*/ 374 h 724"/>
              <a:gd name="T10" fmla="*/ 573 w 803"/>
              <a:gd name="T11" fmla="*/ 361 h 724"/>
              <a:gd name="T12" fmla="*/ 583 w 803"/>
              <a:gd name="T13" fmla="*/ 346 h 724"/>
              <a:gd name="T14" fmla="*/ 589 w 803"/>
              <a:gd name="T15" fmla="*/ 329 h 724"/>
              <a:gd name="T16" fmla="*/ 594 w 803"/>
              <a:gd name="T17" fmla="*/ 310 h 724"/>
              <a:gd name="T18" fmla="*/ 596 w 803"/>
              <a:gd name="T19" fmla="*/ 292 h 724"/>
              <a:gd name="T20" fmla="*/ 596 w 803"/>
              <a:gd name="T21" fmla="*/ 256 h 724"/>
              <a:gd name="T22" fmla="*/ 592 w 803"/>
              <a:gd name="T23" fmla="*/ 233 h 724"/>
              <a:gd name="T24" fmla="*/ 586 w 803"/>
              <a:gd name="T25" fmla="*/ 215 h 724"/>
              <a:gd name="T26" fmla="*/ 574 w 803"/>
              <a:gd name="T27" fmla="*/ 200 h 724"/>
              <a:gd name="T28" fmla="*/ 558 w 803"/>
              <a:gd name="T29" fmla="*/ 188 h 724"/>
              <a:gd name="T30" fmla="*/ 533 w 803"/>
              <a:gd name="T31" fmla="*/ 182 h 724"/>
              <a:gd name="T32" fmla="*/ 504 w 803"/>
              <a:gd name="T33" fmla="*/ 179 h 724"/>
              <a:gd name="T34" fmla="*/ 221 w 803"/>
              <a:gd name="T35" fmla="*/ 179 h 724"/>
              <a:gd name="T36" fmla="*/ 221 w 803"/>
              <a:gd name="T37" fmla="*/ 0 h 724"/>
              <a:gd name="T38" fmla="*/ 540 w 803"/>
              <a:gd name="T39" fmla="*/ 0 h 724"/>
              <a:gd name="T40" fmla="*/ 589 w 803"/>
              <a:gd name="T41" fmla="*/ 2 h 724"/>
              <a:gd name="T42" fmla="*/ 633 w 803"/>
              <a:gd name="T43" fmla="*/ 8 h 724"/>
              <a:gd name="T44" fmla="*/ 670 w 803"/>
              <a:gd name="T45" fmla="*/ 18 h 724"/>
              <a:gd name="T46" fmla="*/ 702 w 803"/>
              <a:gd name="T47" fmla="*/ 33 h 724"/>
              <a:gd name="T48" fmla="*/ 729 w 803"/>
              <a:gd name="T49" fmla="*/ 49 h 724"/>
              <a:gd name="T50" fmla="*/ 750 w 803"/>
              <a:gd name="T51" fmla="*/ 70 h 724"/>
              <a:gd name="T52" fmla="*/ 768 w 803"/>
              <a:gd name="T53" fmla="*/ 93 h 724"/>
              <a:gd name="T54" fmla="*/ 781 w 803"/>
              <a:gd name="T55" fmla="*/ 120 h 724"/>
              <a:gd name="T56" fmla="*/ 791 w 803"/>
              <a:gd name="T57" fmla="*/ 149 h 724"/>
              <a:gd name="T58" fmla="*/ 798 w 803"/>
              <a:gd name="T59" fmla="*/ 180 h 724"/>
              <a:gd name="T60" fmla="*/ 803 w 803"/>
              <a:gd name="T61" fmla="*/ 213 h 724"/>
              <a:gd name="T62" fmla="*/ 803 w 803"/>
              <a:gd name="T63" fmla="*/ 247 h 724"/>
              <a:gd name="T64" fmla="*/ 803 w 803"/>
              <a:gd name="T65" fmla="*/ 333 h 724"/>
              <a:gd name="T66" fmla="*/ 803 w 803"/>
              <a:gd name="T67" fmla="*/ 361 h 724"/>
              <a:gd name="T68" fmla="*/ 798 w 803"/>
              <a:gd name="T69" fmla="*/ 392 h 724"/>
              <a:gd name="T70" fmla="*/ 791 w 803"/>
              <a:gd name="T71" fmla="*/ 421 h 724"/>
              <a:gd name="T72" fmla="*/ 781 w 803"/>
              <a:gd name="T73" fmla="*/ 449 h 724"/>
              <a:gd name="T74" fmla="*/ 768 w 803"/>
              <a:gd name="T75" fmla="*/ 475 h 724"/>
              <a:gd name="T76" fmla="*/ 750 w 803"/>
              <a:gd name="T77" fmla="*/ 500 h 724"/>
              <a:gd name="T78" fmla="*/ 729 w 803"/>
              <a:gd name="T79" fmla="*/ 521 h 724"/>
              <a:gd name="T80" fmla="*/ 704 w 803"/>
              <a:gd name="T81" fmla="*/ 539 h 724"/>
              <a:gd name="T82" fmla="*/ 673 w 803"/>
              <a:gd name="T83" fmla="*/ 552 h 724"/>
              <a:gd name="T84" fmla="*/ 638 w 803"/>
              <a:gd name="T85" fmla="*/ 560 h 724"/>
              <a:gd name="T86" fmla="*/ 597 w 803"/>
              <a:gd name="T87" fmla="*/ 564 h 724"/>
              <a:gd name="T88" fmla="*/ 221 w 803"/>
              <a:gd name="T89" fmla="*/ 564 h 724"/>
              <a:gd name="T90" fmla="*/ 221 w 803"/>
              <a:gd name="T91" fmla="*/ 724 h 724"/>
              <a:gd name="T92" fmla="*/ 221 w 803"/>
              <a:gd name="T93" fmla="*/ 724 h 724"/>
              <a:gd name="T94" fmla="*/ 0 w 803"/>
              <a:gd name="T95" fmla="*/ 361 h 724"/>
              <a:gd name="T96" fmla="*/ 221 w 803"/>
              <a:gd name="T97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</a:cxnLst>
            <a:rect l="0" t="0" r="r" b="b"/>
            <a:pathLst>
              <a:path w="803" h="724">
                <a:moveTo>
                  <a:pt x="221" y="179"/>
                </a:moveTo>
                <a:lnTo>
                  <a:pt x="221" y="383"/>
                </a:lnTo>
                <a:lnTo>
                  <a:pt x="523" y="383"/>
                </a:lnTo>
                <a:lnTo>
                  <a:pt x="543" y="382"/>
                </a:lnTo>
                <a:lnTo>
                  <a:pt x="560" y="374"/>
                </a:lnTo>
                <a:lnTo>
                  <a:pt x="573" y="361"/>
                </a:lnTo>
                <a:lnTo>
                  <a:pt x="583" y="346"/>
                </a:lnTo>
                <a:lnTo>
                  <a:pt x="589" y="329"/>
                </a:lnTo>
                <a:lnTo>
                  <a:pt x="594" y="310"/>
                </a:lnTo>
                <a:lnTo>
                  <a:pt x="596" y="292"/>
                </a:lnTo>
                <a:lnTo>
                  <a:pt x="596" y="256"/>
                </a:lnTo>
                <a:lnTo>
                  <a:pt x="592" y="233"/>
                </a:lnTo>
                <a:lnTo>
                  <a:pt x="586" y="215"/>
                </a:lnTo>
                <a:lnTo>
                  <a:pt x="574" y="200"/>
                </a:lnTo>
                <a:lnTo>
                  <a:pt x="558" y="188"/>
                </a:lnTo>
                <a:lnTo>
                  <a:pt x="533" y="182"/>
                </a:lnTo>
                <a:lnTo>
                  <a:pt x="504" y="179"/>
                </a:lnTo>
                <a:lnTo>
                  <a:pt x="221" y="179"/>
                </a:lnTo>
                <a:close/>
                <a:moveTo>
                  <a:pt x="221" y="0"/>
                </a:moveTo>
                <a:lnTo>
                  <a:pt x="540" y="0"/>
                </a:lnTo>
                <a:lnTo>
                  <a:pt x="589" y="2"/>
                </a:lnTo>
                <a:lnTo>
                  <a:pt x="633" y="8"/>
                </a:lnTo>
                <a:lnTo>
                  <a:pt x="670" y="18"/>
                </a:lnTo>
                <a:lnTo>
                  <a:pt x="702" y="33"/>
                </a:lnTo>
                <a:lnTo>
                  <a:pt x="729" y="49"/>
                </a:lnTo>
                <a:lnTo>
                  <a:pt x="750" y="70"/>
                </a:lnTo>
                <a:lnTo>
                  <a:pt x="768" y="93"/>
                </a:lnTo>
                <a:lnTo>
                  <a:pt x="781" y="120"/>
                </a:lnTo>
                <a:lnTo>
                  <a:pt x="791" y="149"/>
                </a:lnTo>
                <a:lnTo>
                  <a:pt x="798" y="180"/>
                </a:lnTo>
                <a:lnTo>
                  <a:pt x="803" y="213"/>
                </a:lnTo>
                <a:lnTo>
                  <a:pt x="803" y="247"/>
                </a:lnTo>
                <a:lnTo>
                  <a:pt x="803" y="333"/>
                </a:lnTo>
                <a:lnTo>
                  <a:pt x="803" y="361"/>
                </a:lnTo>
                <a:lnTo>
                  <a:pt x="798" y="392"/>
                </a:lnTo>
                <a:lnTo>
                  <a:pt x="791" y="421"/>
                </a:lnTo>
                <a:lnTo>
                  <a:pt x="781" y="449"/>
                </a:lnTo>
                <a:lnTo>
                  <a:pt x="768" y="475"/>
                </a:lnTo>
                <a:lnTo>
                  <a:pt x="750" y="500"/>
                </a:lnTo>
                <a:lnTo>
                  <a:pt x="729" y="521"/>
                </a:lnTo>
                <a:lnTo>
                  <a:pt x="704" y="539"/>
                </a:lnTo>
                <a:lnTo>
                  <a:pt x="673" y="552"/>
                </a:lnTo>
                <a:lnTo>
                  <a:pt x="638" y="560"/>
                </a:lnTo>
                <a:lnTo>
                  <a:pt x="597" y="564"/>
                </a:lnTo>
                <a:lnTo>
                  <a:pt x="221" y="564"/>
                </a:lnTo>
                <a:lnTo>
                  <a:pt x="221" y="724"/>
                </a:lnTo>
                <a:lnTo>
                  <a:pt x="221" y="724"/>
                </a:lnTo>
                <a:lnTo>
                  <a:pt x="0" y="361"/>
                </a:lnTo>
                <a:lnTo>
                  <a:pt x="221" y="0"/>
                </a:lnTo>
                <a:close/>
              </a:path>
            </a:pathLst>
          </a:custGeom>
          <a:solidFill>
            <a:srgbClr val="C7D22D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" name="Freeform 10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/>
          </xdr:cNvSpPr>
        </xdr:nvSpPr>
        <xdr:spPr bwMode="auto">
          <a:xfrm>
            <a:off x="271463" y="2852738"/>
            <a:ext cx="1306513" cy="1149350"/>
          </a:xfrm>
          <a:custGeom>
            <a:avLst/>
            <a:gdLst>
              <a:gd name="T0" fmla="*/ 0 w 823"/>
              <a:gd name="T1" fmla="*/ 0 h 724"/>
              <a:gd name="T2" fmla="*/ 223 w 823"/>
              <a:gd name="T3" fmla="*/ 0 h 724"/>
              <a:gd name="T4" fmla="*/ 601 w 823"/>
              <a:gd name="T5" fmla="*/ 438 h 724"/>
              <a:gd name="T6" fmla="*/ 601 w 823"/>
              <a:gd name="T7" fmla="*/ 0 h 724"/>
              <a:gd name="T8" fmla="*/ 601 w 823"/>
              <a:gd name="T9" fmla="*/ 0 h 724"/>
              <a:gd name="T10" fmla="*/ 823 w 823"/>
              <a:gd name="T11" fmla="*/ 361 h 724"/>
              <a:gd name="T12" fmla="*/ 601 w 823"/>
              <a:gd name="T13" fmla="*/ 724 h 724"/>
              <a:gd name="T14" fmla="*/ 223 w 823"/>
              <a:gd name="T15" fmla="*/ 287 h 724"/>
              <a:gd name="T16" fmla="*/ 223 w 823"/>
              <a:gd name="T17" fmla="*/ 724 h 724"/>
              <a:gd name="T18" fmla="*/ 0 w 823"/>
              <a:gd name="T19" fmla="*/ 724 h 724"/>
              <a:gd name="T20" fmla="*/ 0 w 823"/>
              <a:gd name="T2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</a:cxnLst>
            <a:rect l="0" t="0" r="r" b="b"/>
            <a:pathLst>
              <a:path w="823" h="724">
                <a:moveTo>
                  <a:pt x="0" y="0"/>
                </a:moveTo>
                <a:lnTo>
                  <a:pt x="223" y="0"/>
                </a:lnTo>
                <a:lnTo>
                  <a:pt x="601" y="438"/>
                </a:lnTo>
                <a:lnTo>
                  <a:pt x="601" y="0"/>
                </a:lnTo>
                <a:lnTo>
                  <a:pt x="601" y="0"/>
                </a:lnTo>
                <a:lnTo>
                  <a:pt x="823" y="361"/>
                </a:lnTo>
                <a:lnTo>
                  <a:pt x="601" y="724"/>
                </a:lnTo>
                <a:lnTo>
                  <a:pt x="223" y="287"/>
                </a:lnTo>
                <a:lnTo>
                  <a:pt x="223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FFAD00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11</xdr:col>
      <xdr:colOff>313266</xdr:colOff>
      <xdr:row>20</xdr:row>
      <xdr:rowOff>8467</xdr:rowOff>
    </xdr:from>
    <xdr:to>
      <xdr:col>12</xdr:col>
      <xdr:colOff>72812</xdr:colOff>
      <xdr:row>20</xdr:row>
      <xdr:rowOff>219922</xdr:rowOff>
    </xdr:to>
    <xdr:sp macro="" textlink="">
      <xdr:nvSpPr>
        <xdr:cNvPr id="11" name="TextBox 9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0769599" y="6036734"/>
          <a:ext cx="944880" cy="21145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r"/>
          <a:r>
            <a:rPr lang="en-US" sz="700" cap="all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© 2023 NXP B.V.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</xdr:row>
          <xdr:rowOff>0</xdr:rowOff>
        </xdr:from>
        <xdr:to>
          <xdr:col>7</xdr:col>
          <xdr:colOff>495300</xdr:colOff>
          <xdr:row>4</xdr:row>
          <xdr:rowOff>57150</xdr:rowOff>
        </xdr:to>
        <xdr:sp macro="" textlink="">
          <xdr:nvSpPr>
            <xdr:cNvPr id="318465" name="Option Button 1" descr="All devices covering any band within this frequency range (+/- 10 MHz)" hidden="1">
              <a:extLst>
                <a:ext uri="{63B3BB69-23CF-44E3-9099-C40C66FF867C}">
                  <a14:compatExt spid="_x0000_s318465"/>
                </a:ext>
                <a:ext uri="{FF2B5EF4-FFF2-40B4-BE49-F238E27FC236}">
                  <a16:creationId xmlns:a16="http://schemas.microsoft.com/office/drawing/2014/main" id="{00000000-0008-0000-0100-000001DC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All devices covering any portion of the frequency range</a:t>
              </a:r>
            </a:p>
          </xdr:txBody>
        </xdr:sp>
        <xdr:clientData/>
      </xdr:twoCellAnchor>
    </mc:Choice>
    <mc:Fallback/>
  </mc:AlternateContent>
  <xdr:twoCellAnchor>
    <xdr:from>
      <xdr:col>21</xdr:col>
      <xdr:colOff>1485900</xdr:colOff>
      <xdr:row>3</xdr:row>
      <xdr:rowOff>104774</xdr:rowOff>
    </xdr:from>
    <xdr:to>
      <xdr:col>23</xdr:col>
      <xdr:colOff>0</xdr:colOff>
      <xdr:row>5</xdr:row>
      <xdr:rowOff>19049</xdr:rowOff>
    </xdr:to>
    <xdr:sp macro="" textlink="">
      <xdr:nvSpPr>
        <xdr:cNvPr id="4" name="TextBox 9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1021675" y="638174"/>
          <a:ext cx="942975" cy="2190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r"/>
          <a:r>
            <a:rPr lang="en-US" sz="700" cap="all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© 2023 NXP B.V.</a:t>
          </a:r>
        </a:p>
      </xdr:txBody>
    </xdr:sp>
    <xdr:clientData/>
  </xdr:twoCellAnchor>
  <xdr:twoCellAnchor>
    <xdr:from>
      <xdr:col>5</xdr:col>
      <xdr:colOff>648209</xdr:colOff>
      <xdr:row>91</xdr:row>
      <xdr:rowOff>14888</xdr:rowOff>
    </xdr:from>
    <xdr:to>
      <xdr:col>6</xdr:col>
      <xdr:colOff>124334</xdr:colOff>
      <xdr:row>92</xdr:row>
      <xdr:rowOff>72038</xdr:rowOff>
    </xdr:to>
    <xdr:sp macro="" textlink="">
      <xdr:nvSpPr>
        <xdr:cNvPr id="12" name="Arrow: Down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4582034" y="3329588"/>
          <a:ext cx="219075" cy="238125"/>
        </a:xfrm>
        <a:prstGeom prst="downArrow">
          <a:avLst/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12</xdr:col>
      <xdr:colOff>708661</xdr:colOff>
      <xdr:row>2</xdr:row>
      <xdr:rowOff>177127</xdr:rowOff>
    </xdr:from>
    <xdr:to>
      <xdr:col>14</xdr:col>
      <xdr:colOff>7620</xdr:colOff>
      <xdr:row>4</xdr:row>
      <xdr:rowOff>116166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532171" y="542576"/>
          <a:ext cx="745204" cy="250059"/>
        </a:xfrm>
        <a:prstGeom prst="rect">
          <a:avLst/>
        </a:prstGeom>
        <a:noFill/>
      </xdr:spPr>
      <xdr:txBody>
        <a:bodyPr vertOverflow="clip" horzOverflow="clip" wrap="square" lIns="0" tIns="0" rIns="0" bIns="0" rtlCol="0" anchor="t">
          <a:noAutofit/>
        </a:bodyPr>
        <a:lstStyle/>
        <a:p>
          <a:pPr algn="ctr">
            <a:spcBef>
              <a:spcPts val="600"/>
            </a:spcBef>
          </a:pPr>
          <a:r>
            <a:rPr lang="en-US" sz="700">
              <a:effectLst/>
              <a:latin typeface="+mn-lt"/>
              <a:ea typeface="+mn-ea"/>
              <a:cs typeface="+mn-cs"/>
            </a:rPr>
            <a:t>(keyword </a:t>
          </a:r>
          <a:r>
            <a:rPr lang="en-US" sz="700" baseline="0">
              <a:effectLst/>
              <a:latin typeface="+mn-lt"/>
              <a:ea typeface="+mn-ea"/>
              <a:cs typeface="+mn-cs"/>
            </a:rPr>
            <a:t>search on blue columns)</a:t>
          </a:r>
          <a:endParaRPr lang="en-US" sz="700" dirty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9523</xdr:colOff>
      <xdr:row>0</xdr:row>
      <xdr:rowOff>38100</xdr:rowOff>
    </xdr:from>
    <xdr:to>
      <xdr:col>2</xdr:col>
      <xdr:colOff>798635</xdr:colOff>
      <xdr:row>2</xdr:row>
      <xdr:rowOff>46223</xdr:rowOff>
    </xdr:to>
    <xdr:grpSp>
      <xdr:nvGrpSpPr>
        <xdr:cNvPr id="318469" name="Group 4">
          <a:extLst>
            <a:ext uri="{FF2B5EF4-FFF2-40B4-BE49-F238E27FC236}">
              <a16:creationId xmlns:a16="http://schemas.microsoft.com/office/drawing/2014/main" id="{00000000-0008-0000-0100-000005DC0400}"/>
            </a:ext>
          </a:extLst>
        </xdr:cNvPr>
        <xdr:cNvGrpSpPr>
          <a:grpSpLocks noChangeAspect="1"/>
        </xdr:cNvGrpSpPr>
      </xdr:nvGrpSpPr>
      <xdr:grpSpPr>
        <a:xfrm>
          <a:off x="180973" y="38100"/>
          <a:ext cx="1017712" cy="360548"/>
          <a:chOff x="271463" y="2852738"/>
          <a:chExt cx="3190876" cy="1149350"/>
        </a:xfrm>
      </xdr:grpSpPr>
      <xdr:sp macro="" textlink="">
        <xdr:nvSpPr>
          <xdr:cNvPr id="318470" name="Freeform 6">
            <a:extLst>
              <a:ext uri="{FF2B5EF4-FFF2-40B4-BE49-F238E27FC236}">
                <a16:creationId xmlns:a16="http://schemas.microsoft.com/office/drawing/2014/main" id="{00000000-0008-0000-0100-000006DC0400}"/>
              </a:ext>
            </a:extLst>
          </xdr:cNvPr>
          <xdr:cNvSpPr>
            <a:spLocks/>
          </xdr:cNvSpPr>
        </xdr:nvSpPr>
        <xdr:spPr bwMode="auto">
          <a:xfrm>
            <a:off x="1577976" y="2852738"/>
            <a:ext cx="609600" cy="1149350"/>
          </a:xfrm>
          <a:custGeom>
            <a:avLst/>
            <a:gdLst>
              <a:gd name="T0" fmla="*/ 0 w 384"/>
              <a:gd name="T1" fmla="*/ 0 h 724"/>
              <a:gd name="T2" fmla="*/ 41 w 384"/>
              <a:gd name="T3" fmla="*/ 0 h 724"/>
              <a:gd name="T4" fmla="*/ 192 w 384"/>
              <a:gd name="T5" fmla="*/ 241 h 724"/>
              <a:gd name="T6" fmla="*/ 341 w 384"/>
              <a:gd name="T7" fmla="*/ 0 h 724"/>
              <a:gd name="T8" fmla="*/ 382 w 384"/>
              <a:gd name="T9" fmla="*/ 0 h 724"/>
              <a:gd name="T10" fmla="*/ 382 w 384"/>
              <a:gd name="T11" fmla="*/ 723 h 724"/>
              <a:gd name="T12" fmla="*/ 384 w 384"/>
              <a:gd name="T13" fmla="*/ 724 h 724"/>
              <a:gd name="T14" fmla="*/ 341 w 384"/>
              <a:gd name="T15" fmla="*/ 724 h 724"/>
              <a:gd name="T16" fmla="*/ 192 w 384"/>
              <a:gd name="T17" fmla="*/ 483 h 724"/>
              <a:gd name="T18" fmla="*/ 41 w 384"/>
              <a:gd name="T19" fmla="*/ 724 h 724"/>
              <a:gd name="T20" fmla="*/ 0 w 384"/>
              <a:gd name="T21" fmla="*/ 724 h 724"/>
              <a:gd name="T22" fmla="*/ 0 w 384"/>
              <a:gd name="T2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</a:cxnLst>
            <a:rect l="0" t="0" r="r" b="b"/>
            <a:pathLst>
              <a:path w="384" h="724">
                <a:moveTo>
                  <a:pt x="0" y="0"/>
                </a:moveTo>
                <a:lnTo>
                  <a:pt x="41" y="0"/>
                </a:lnTo>
                <a:lnTo>
                  <a:pt x="192" y="241"/>
                </a:lnTo>
                <a:lnTo>
                  <a:pt x="341" y="0"/>
                </a:lnTo>
                <a:lnTo>
                  <a:pt x="382" y="0"/>
                </a:lnTo>
                <a:lnTo>
                  <a:pt x="382" y="723"/>
                </a:lnTo>
                <a:lnTo>
                  <a:pt x="384" y="724"/>
                </a:lnTo>
                <a:lnTo>
                  <a:pt x="341" y="724"/>
                </a:lnTo>
                <a:lnTo>
                  <a:pt x="192" y="483"/>
                </a:lnTo>
                <a:lnTo>
                  <a:pt x="41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7DB2DB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18471" name="Freeform 7">
            <a:extLst>
              <a:ext uri="{FF2B5EF4-FFF2-40B4-BE49-F238E27FC236}">
                <a16:creationId xmlns:a16="http://schemas.microsoft.com/office/drawing/2014/main" id="{00000000-0008-0000-0100-000007DC0400}"/>
              </a:ext>
            </a:extLst>
          </xdr:cNvPr>
          <xdr:cNvSpPr>
            <a:spLocks/>
          </xdr:cNvSpPr>
        </xdr:nvSpPr>
        <xdr:spPr bwMode="auto">
          <a:xfrm>
            <a:off x="1225551" y="2852738"/>
            <a:ext cx="352425" cy="1149350"/>
          </a:xfrm>
          <a:custGeom>
            <a:avLst/>
            <a:gdLst>
              <a:gd name="T0" fmla="*/ 0 w 222"/>
              <a:gd name="T1" fmla="*/ 0 h 724"/>
              <a:gd name="T2" fmla="*/ 222 w 222"/>
              <a:gd name="T3" fmla="*/ 0 h 724"/>
              <a:gd name="T4" fmla="*/ 222 w 222"/>
              <a:gd name="T5" fmla="*/ 724 h 724"/>
              <a:gd name="T6" fmla="*/ 0 w 222"/>
              <a:gd name="T7" fmla="*/ 724 h 724"/>
              <a:gd name="T8" fmla="*/ 222 w 222"/>
              <a:gd name="T9" fmla="*/ 361 h 724"/>
              <a:gd name="T10" fmla="*/ 0 w 222"/>
              <a:gd name="T1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222" h="724">
                <a:moveTo>
                  <a:pt x="0" y="0"/>
                </a:moveTo>
                <a:lnTo>
                  <a:pt x="222" y="0"/>
                </a:lnTo>
                <a:lnTo>
                  <a:pt x="222" y="724"/>
                </a:lnTo>
                <a:lnTo>
                  <a:pt x="0" y="724"/>
                </a:lnTo>
                <a:lnTo>
                  <a:pt x="222" y="361"/>
                </a:lnTo>
                <a:lnTo>
                  <a:pt x="0" y="0"/>
                </a:lnTo>
                <a:close/>
              </a:path>
            </a:pathLst>
          </a:custGeom>
          <a:solidFill>
            <a:srgbClr val="958436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18472" name="Freeform 8">
            <a:extLst>
              <a:ext uri="{FF2B5EF4-FFF2-40B4-BE49-F238E27FC236}">
                <a16:creationId xmlns:a16="http://schemas.microsoft.com/office/drawing/2014/main" id="{00000000-0008-0000-0100-000008DC0400}"/>
              </a:ext>
            </a:extLst>
          </xdr:cNvPr>
          <xdr:cNvSpPr>
            <a:spLocks/>
          </xdr:cNvSpPr>
        </xdr:nvSpPr>
        <xdr:spPr bwMode="auto">
          <a:xfrm>
            <a:off x="2184401" y="2852738"/>
            <a:ext cx="354013" cy="1149350"/>
          </a:xfrm>
          <a:custGeom>
            <a:avLst/>
            <a:gdLst>
              <a:gd name="T0" fmla="*/ 0 w 223"/>
              <a:gd name="T1" fmla="*/ 0 h 724"/>
              <a:gd name="T2" fmla="*/ 223 w 223"/>
              <a:gd name="T3" fmla="*/ 0 h 724"/>
              <a:gd name="T4" fmla="*/ 2 w 223"/>
              <a:gd name="T5" fmla="*/ 361 h 724"/>
              <a:gd name="T6" fmla="*/ 223 w 223"/>
              <a:gd name="T7" fmla="*/ 724 h 724"/>
              <a:gd name="T8" fmla="*/ 2 w 223"/>
              <a:gd name="T9" fmla="*/ 724 h 724"/>
              <a:gd name="T10" fmla="*/ 0 w 223"/>
              <a:gd name="T11" fmla="*/ 723 h 724"/>
              <a:gd name="T12" fmla="*/ 0 w 223"/>
              <a:gd name="T1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223" h="724">
                <a:moveTo>
                  <a:pt x="0" y="0"/>
                </a:moveTo>
                <a:lnTo>
                  <a:pt x="223" y="0"/>
                </a:lnTo>
                <a:lnTo>
                  <a:pt x="2" y="361"/>
                </a:lnTo>
                <a:lnTo>
                  <a:pt x="223" y="724"/>
                </a:lnTo>
                <a:lnTo>
                  <a:pt x="2" y="724"/>
                </a:lnTo>
                <a:lnTo>
                  <a:pt x="0" y="723"/>
                </a:lnTo>
                <a:lnTo>
                  <a:pt x="0" y="0"/>
                </a:lnTo>
                <a:close/>
              </a:path>
            </a:pathLst>
          </a:custGeom>
          <a:solidFill>
            <a:srgbClr val="73983E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18473" name="Freeform 9">
            <a:extLst>
              <a:ext uri="{FF2B5EF4-FFF2-40B4-BE49-F238E27FC236}">
                <a16:creationId xmlns:a16="http://schemas.microsoft.com/office/drawing/2014/main" id="{00000000-0008-0000-0100-000009DC0400}"/>
              </a:ext>
            </a:extLst>
          </xdr:cNvPr>
          <xdr:cNvSpPr>
            <a:spLocks noEditPoints="1"/>
          </xdr:cNvSpPr>
        </xdr:nvSpPr>
        <xdr:spPr bwMode="auto">
          <a:xfrm>
            <a:off x="2187576" y="2852738"/>
            <a:ext cx="1274763" cy="1149350"/>
          </a:xfrm>
          <a:custGeom>
            <a:avLst/>
            <a:gdLst>
              <a:gd name="T0" fmla="*/ 221 w 803"/>
              <a:gd name="T1" fmla="*/ 179 h 724"/>
              <a:gd name="T2" fmla="*/ 221 w 803"/>
              <a:gd name="T3" fmla="*/ 383 h 724"/>
              <a:gd name="T4" fmla="*/ 523 w 803"/>
              <a:gd name="T5" fmla="*/ 383 h 724"/>
              <a:gd name="T6" fmla="*/ 543 w 803"/>
              <a:gd name="T7" fmla="*/ 382 h 724"/>
              <a:gd name="T8" fmla="*/ 560 w 803"/>
              <a:gd name="T9" fmla="*/ 374 h 724"/>
              <a:gd name="T10" fmla="*/ 573 w 803"/>
              <a:gd name="T11" fmla="*/ 361 h 724"/>
              <a:gd name="T12" fmla="*/ 583 w 803"/>
              <a:gd name="T13" fmla="*/ 346 h 724"/>
              <a:gd name="T14" fmla="*/ 589 w 803"/>
              <a:gd name="T15" fmla="*/ 329 h 724"/>
              <a:gd name="T16" fmla="*/ 594 w 803"/>
              <a:gd name="T17" fmla="*/ 310 h 724"/>
              <a:gd name="T18" fmla="*/ 596 w 803"/>
              <a:gd name="T19" fmla="*/ 292 h 724"/>
              <a:gd name="T20" fmla="*/ 596 w 803"/>
              <a:gd name="T21" fmla="*/ 256 h 724"/>
              <a:gd name="T22" fmla="*/ 592 w 803"/>
              <a:gd name="T23" fmla="*/ 233 h 724"/>
              <a:gd name="T24" fmla="*/ 586 w 803"/>
              <a:gd name="T25" fmla="*/ 215 h 724"/>
              <a:gd name="T26" fmla="*/ 574 w 803"/>
              <a:gd name="T27" fmla="*/ 200 h 724"/>
              <a:gd name="T28" fmla="*/ 558 w 803"/>
              <a:gd name="T29" fmla="*/ 188 h 724"/>
              <a:gd name="T30" fmla="*/ 533 w 803"/>
              <a:gd name="T31" fmla="*/ 182 h 724"/>
              <a:gd name="T32" fmla="*/ 504 w 803"/>
              <a:gd name="T33" fmla="*/ 179 h 724"/>
              <a:gd name="T34" fmla="*/ 221 w 803"/>
              <a:gd name="T35" fmla="*/ 179 h 724"/>
              <a:gd name="T36" fmla="*/ 221 w 803"/>
              <a:gd name="T37" fmla="*/ 0 h 724"/>
              <a:gd name="T38" fmla="*/ 540 w 803"/>
              <a:gd name="T39" fmla="*/ 0 h 724"/>
              <a:gd name="T40" fmla="*/ 589 w 803"/>
              <a:gd name="T41" fmla="*/ 2 h 724"/>
              <a:gd name="T42" fmla="*/ 633 w 803"/>
              <a:gd name="T43" fmla="*/ 8 h 724"/>
              <a:gd name="T44" fmla="*/ 670 w 803"/>
              <a:gd name="T45" fmla="*/ 18 h 724"/>
              <a:gd name="T46" fmla="*/ 702 w 803"/>
              <a:gd name="T47" fmla="*/ 33 h 724"/>
              <a:gd name="T48" fmla="*/ 729 w 803"/>
              <a:gd name="T49" fmla="*/ 49 h 724"/>
              <a:gd name="T50" fmla="*/ 750 w 803"/>
              <a:gd name="T51" fmla="*/ 70 h 724"/>
              <a:gd name="T52" fmla="*/ 768 w 803"/>
              <a:gd name="T53" fmla="*/ 93 h 724"/>
              <a:gd name="T54" fmla="*/ 781 w 803"/>
              <a:gd name="T55" fmla="*/ 120 h 724"/>
              <a:gd name="T56" fmla="*/ 791 w 803"/>
              <a:gd name="T57" fmla="*/ 149 h 724"/>
              <a:gd name="T58" fmla="*/ 798 w 803"/>
              <a:gd name="T59" fmla="*/ 180 h 724"/>
              <a:gd name="T60" fmla="*/ 803 w 803"/>
              <a:gd name="T61" fmla="*/ 213 h 724"/>
              <a:gd name="T62" fmla="*/ 803 w 803"/>
              <a:gd name="T63" fmla="*/ 247 h 724"/>
              <a:gd name="T64" fmla="*/ 803 w 803"/>
              <a:gd name="T65" fmla="*/ 333 h 724"/>
              <a:gd name="T66" fmla="*/ 803 w 803"/>
              <a:gd name="T67" fmla="*/ 361 h 724"/>
              <a:gd name="T68" fmla="*/ 798 w 803"/>
              <a:gd name="T69" fmla="*/ 392 h 724"/>
              <a:gd name="T70" fmla="*/ 791 w 803"/>
              <a:gd name="T71" fmla="*/ 421 h 724"/>
              <a:gd name="T72" fmla="*/ 781 w 803"/>
              <a:gd name="T73" fmla="*/ 449 h 724"/>
              <a:gd name="T74" fmla="*/ 768 w 803"/>
              <a:gd name="T75" fmla="*/ 475 h 724"/>
              <a:gd name="T76" fmla="*/ 750 w 803"/>
              <a:gd name="T77" fmla="*/ 500 h 724"/>
              <a:gd name="T78" fmla="*/ 729 w 803"/>
              <a:gd name="T79" fmla="*/ 521 h 724"/>
              <a:gd name="T80" fmla="*/ 704 w 803"/>
              <a:gd name="T81" fmla="*/ 539 h 724"/>
              <a:gd name="T82" fmla="*/ 673 w 803"/>
              <a:gd name="T83" fmla="*/ 552 h 724"/>
              <a:gd name="T84" fmla="*/ 638 w 803"/>
              <a:gd name="T85" fmla="*/ 560 h 724"/>
              <a:gd name="T86" fmla="*/ 597 w 803"/>
              <a:gd name="T87" fmla="*/ 564 h 724"/>
              <a:gd name="T88" fmla="*/ 221 w 803"/>
              <a:gd name="T89" fmla="*/ 564 h 724"/>
              <a:gd name="T90" fmla="*/ 221 w 803"/>
              <a:gd name="T91" fmla="*/ 724 h 724"/>
              <a:gd name="T92" fmla="*/ 221 w 803"/>
              <a:gd name="T93" fmla="*/ 724 h 724"/>
              <a:gd name="T94" fmla="*/ 0 w 803"/>
              <a:gd name="T95" fmla="*/ 361 h 724"/>
              <a:gd name="T96" fmla="*/ 221 w 803"/>
              <a:gd name="T97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</a:cxnLst>
            <a:rect l="0" t="0" r="r" b="b"/>
            <a:pathLst>
              <a:path w="803" h="724">
                <a:moveTo>
                  <a:pt x="221" y="179"/>
                </a:moveTo>
                <a:lnTo>
                  <a:pt x="221" y="383"/>
                </a:lnTo>
                <a:lnTo>
                  <a:pt x="523" y="383"/>
                </a:lnTo>
                <a:lnTo>
                  <a:pt x="543" y="382"/>
                </a:lnTo>
                <a:lnTo>
                  <a:pt x="560" y="374"/>
                </a:lnTo>
                <a:lnTo>
                  <a:pt x="573" y="361"/>
                </a:lnTo>
                <a:lnTo>
                  <a:pt x="583" y="346"/>
                </a:lnTo>
                <a:lnTo>
                  <a:pt x="589" y="329"/>
                </a:lnTo>
                <a:lnTo>
                  <a:pt x="594" y="310"/>
                </a:lnTo>
                <a:lnTo>
                  <a:pt x="596" y="292"/>
                </a:lnTo>
                <a:lnTo>
                  <a:pt x="596" y="256"/>
                </a:lnTo>
                <a:lnTo>
                  <a:pt x="592" y="233"/>
                </a:lnTo>
                <a:lnTo>
                  <a:pt x="586" y="215"/>
                </a:lnTo>
                <a:lnTo>
                  <a:pt x="574" y="200"/>
                </a:lnTo>
                <a:lnTo>
                  <a:pt x="558" y="188"/>
                </a:lnTo>
                <a:lnTo>
                  <a:pt x="533" y="182"/>
                </a:lnTo>
                <a:lnTo>
                  <a:pt x="504" y="179"/>
                </a:lnTo>
                <a:lnTo>
                  <a:pt x="221" y="179"/>
                </a:lnTo>
                <a:close/>
                <a:moveTo>
                  <a:pt x="221" y="0"/>
                </a:moveTo>
                <a:lnTo>
                  <a:pt x="540" y="0"/>
                </a:lnTo>
                <a:lnTo>
                  <a:pt x="589" y="2"/>
                </a:lnTo>
                <a:lnTo>
                  <a:pt x="633" y="8"/>
                </a:lnTo>
                <a:lnTo>
                  <a:pt x="670" y="18"/>
                </a:lnTo>
                <a:lnTo>
                  <a:pt x="702" y="33"/>
                </a:lnTo>
                <a:lnTo>
                  <a:pt x="729" y="49"/>
                </a:lnTo>
                <a:lnTo>
                  <a:pt x="750" y="70"/>
                </a:lnTo>
                <a:lnTo>
                  <a:pt x="768" y="93"/>
                </a:lnTo>
                <a:lnTo>
                  <a:pt x="781" y="120"/>
                </a:lnTo>
                <a:lnTo>
                  <a:pt x="791" y="149"/>
                </a:lnTo>
                <a:lnTo>
                  <a:pt x="798" y="180"/>
                </a:lnTo>
                <a:lnTo>
                  <a:pt x="803" y="213"/>
                </a:lnTo>
                <a:lnTo>
                  <a:pt x="803" y="247"/>
                </a:lnTo>
                <a:lnTo>
                  <a:pt x="803" y="333"/>
                </a:lnTo>
                <a:lnTo>
                  <a:pt x="803" y="361"/>
                </a:lnTo>
                <a:lnTo>
                  <a:pt x="798" y="392"/>
                </a:lnTo>
                <a:lnTo>
                  <a:pt x="791" y="421"/>
                </a:lnTo>
                <a:lnTo>
                  <a:pt x="781" y="449"/>
                </a:lnTo>
                <a:lnTo>
                  <a:pt x="768" y="475"/>
                </a:lnTo>
                <a:lnTo>
                  <a:pt x="750" y="500"/>
                </a:lnTo>
                <a:lnTo>
                  <a:pt x="729" y="521"/>
                </a:lnTo>
                <a:lnTo>
                  <a:pt x="704" y="539"/>
                </a:lnTo>
                <a:lnTo>
                  <a:pt x="673" y="552"/>
                </a:lnTo>
                <a:lnTo>
                  <a:pt x="638" y="560"/>
                </a:lnTo>
                <a:lnTo>
                  <a:pt x="597" y="564"/>
                </a:lnTo>
                <a:lnTo>
                  <a:pt x="221" y="564"/>
                </a:lnTo>
                <a:lnTo>
                  <a:pt x="221" y="724"/>
                </a:lnTo>
                <a:lnTo>
                  <a:pt x="221" y="724"/>
                </a:lnTo>
                <a:lnTo>
                  <a:pt x="0" y="361"/>
                </a:lnTo>
                <a:lnTo>
                  <a:pt x="221" y="0"/>
                </a:lnTo>
                <a:close/>
              </a:path>
            </a:pathLst>
          </a:custGeom>
          <a:solidFill>
            <a:srgbClr val="C7D22D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18474" name="Freeform 10">
            <a:extLst>
              <a:ext uri="{FF2B5EF4-FFF2-40B4-BE49-F238E27FC236}">
                <a16:creationId xmlns:a16="http://schemas.microsoft.com/office/drawing/2014/main" id="{00000000-0008-0000-0100-00000ADC0400}"/>
              </a:ext>
            </a:extLst>
          </xdr:cNvPr>
          <xdr:cNvSpPr>
            <a:spLocks/>
          </xdr:cNvSpPr>
        </xdr:nvSpPr>
        <xdr:spPr bwMode="auto">
          <a:xfrm>
            <a:off x="271463" y="2852738"/>
            <a:ext cx="1306513" cy="1149350"/>
          </a:xfrm>
          <a:custGeom>
            <a:avLst/>
            <a:gdLst>
              <a:gd name="T0" fmla="*/ 0 w 823"/>
              <a:gd name="T1" fmla="*/ 0 h 724"/>
              <a:gd name="T2" fmla="*/ 223 w 823"/>
              <a:gd name="T3" fmla="*/ 0 h 724"/>
              <a:gd name="T4" fmla="*/ 601 w 823"/>
              <a:gd name="T5" fmla="*/ 438 h 724"/>
              <a:gd name="T6" fmla="*/ 601 w 823"/>
              <a:gd name="T7" fmla="*/ 0 h 724"/>
              <a:gd name="T8" fmla="*/ 601 w 823"/>
              <a:gd name="T9" fmla="*/ 0 h 724"/>
              <a:gd name="T10" fmla="*/ 823 w 823"/>
              <a:gd name="T11" fmla="*/ 361 h 724"/>
              <a:gd name="T12" fmla="*/ 601 w 823"/>
              <a:gd name="T13" fmla="*/ 724 h 724"/>
              <a:gd name="T14" fmla="*/ 223 w 823"/>
              <a:gd name="T15" fmla="*/ 287 h 724"/>
              <a:gd name="T16" fmla="*/ 223 w 823"/>
              <a:gd name="T17" fmla="*/ 724 h 724"/>
              <a:gd name="T18" fmla="*/ 0 w 823"/>
              <a:gd name="T19" fmla="*/ 724 h 724"/>
              <a:gd name="T20" fmla="*/ 0 w 823"/>
              <a:gd name="T2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</a:cxnLst>
            <a:rect l="0" t="0" r="r" b="b"/>
            <a:pathLst>
              <a:path w="823" h="724">
                <a:moveTo>
                  <a:pt x="0" y="0"/>
                </a:moveTo>
                <a:lnTo>
                  <a:pt x="223" y="0"/>
                </a:lnTo>
                <a:lnTo>
                  <a:pt x="601" y="438"/>
                </a:lnTo>
                <a:lnTo>
                  <a:pt x="601" y="0"/>
                </a:lnTo>
                <a:lnTo>
                  <a:pt x="601" y="0"/>
                </a:lnTo>
                <a:lnTo>
                  <a:pt x="823" y="361"/>
                </a:lnTo>
                <a:lnTo>
                  <a:pt x="601" y="724"/>
                </a:lnTo>
                <a:lnTo>
                  <a:pt x="223" y="287"/>
                </a:lnTo>
                <a:lnTo>
                  <a:pt x="223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FFAD00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5</xdr:col>
      <xdr:colOff>526002</xdr:colOff>
      <xdr:row>0</xdr:row>
      <xdr:rowOff>39210</xdr:rowOff>
    </xdr:from>
    <xdr:to>
      <xdr:col>6</xdr:col>
      <xdr:colOff>230727</xdr:colOff>
      <xdr:row>0</xdr:row>
      <xdr:rowOff>133165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608468" y="39210"/>
          <a:ext cx="444531" cy="93955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9</xdr:col>
      <xdr:colOff>504825</xdr:colOff>
      <xdr:row>0</xdr:row>
      <xdr:rowOff>38100</xdr:rowOff>
    </xdr:from>
    <xdr:to>
      <xdr:col>10</xdr:col>
      <xdr:colOff>209550</xdr:colOff>
      <xdr:row>0</xdr:row>
      <xdr:rowOff>133350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9515475" y="38100"/>
          <a:ext cx="428625" cy="9525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9525</xdr:colOff>
      <xdr:row>92</xdr:row>
      <xdr:rowOff>59278</xdr:rowOff>
    </xdr:from>
    <xdr:to>
      <xdr:col>7</xdr:col>
      <xdr:colOff>9525</xdr:colOff>
      <xdr:row>92</xdr:row>
      <xdr:rowOff>171450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943350" y="3554953"/>
          <a:ext cx="1485900" cy="112172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dirty="0">
              <a:solidFill>
                <a:schemeClr val="accent3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Automatic sorting </a:t>
          </a:r>
        </a:p>
      </xdr:txBody>
    </xdr:sp>
    <xdr:clientData/>
  </xdr:twoCellAnchor>
  <xdr:twoCellAnchor>
    <xdr:from>
      <xdr:col>9</xdr:col>
      <xdr:colOff>604838</xdr:colOff>
      <xdr:row>3</xdr:row>
      <xdr:rowOff>20161</xdr:rowOff>
    </xdr:from>
    <xdr:to>
      <xdr:col>10</xdr:col>
      <xdr:colOff>114300</xdr:colOff>
      <xdr:row>4</xdr:row>
      <xdr:rowOff>66676</xdr:rowOff>
    </xdr:to>
    <xdr:sp macro="" textlink="">
      <xdr:nvSpPr>
        <xdr:cNvPr id="21" name="Arrow: Dow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7710488" y="553561"/>
          <a:ext cx="233362" cy="170340"/>
        </a:xfrm>
        <a:prstGeom prst="downArrow">
          <a:avLst/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9</xdr:col>
      <xdr:colOff>38100</xdr:colOff>
      <xdr:row>4</xdr:row>
      <xdr:rowOff>44481</xdr:rowOff>
    </xdr:from>
    <xdr:to>
      <xdr:col>10</xdr:col>
      <xdr:colOff>666750</xdr:colOff>
      <xdr:row>5</xdr:row>
      <xdr:rowOff>6381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8035401" y="688112"/>
          <a:ext cx="1353660" cy="139453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dirty="0">
              <a:solidFill>
                <a:schemeClr val="accent3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Automatic sorting </a:t>
          </a:r>
        </a:p>
      </xdr:txBody>
    </xdr:sp>
    <xdr:clientData/>
  </xdr:twoCellAnchor>
  <xdr:twoCellAnchor>
    <xdr:from>
      <xdr:col>10</xdr:col>
      <xdr:colOff>433758</xdr:colOff>
      <xdr:row>0</xdr:row>
      <xdr:rowOff>30480</xdr:rowOff>
    </xdr:from>
    <xdr:to>
      <xdr:col>11</xdr:col>
      <xdr:colOff>77523</xdr:colOff>
      <xdr:row>0</xdr:row>
      <xdr:rowOff>144780</xdr:rowOff>
    </xdr:to>
    <xdr:sp macro="" textlink="">
      <xdr:nvSpPr>
        <xdr:cNvPr id="7" name="TextBox 2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977100" y="30480"/>
          <a:ext cx="363000" cy="1143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</xdr:row>
          <xdr:rowOff>19050</xdr:rowOff>
        </xdr:from>
        <xdr:to>
          <xdr:col>8</xdr:col>
          <xdr:colOff>76200</xdr:colOff>
          <xdr:row>5</xdr:row>
          <xdr:rowOff>19050</xdr:rowOff>
        </xdr:to>
        <xdr:sp macro="" textlink="">
          <xdr:nvSpPr>
            <xdr:cNvPr id="318478" name="Option Button 14" descr="All devices covering any band within this frequency range (+/- 10 MHz)" hidden="1">
              <a:extLst>
                <a:ext uri="{63B3BB69-23CF-44E3-9099-C40C66FF867C}">
                  <a14:compatExt spid="_x0000_s318478"/>
                </a:ext>
                <a:ext uri="{FF2B5EF4-FFF2-40B4-BE49-F238E27FC236}">
                  <a16:creationId xmlns:a16="http://schemas.microsoft.com/office/drawing/2014/main" id="{00000000-0008-0000-0100-00000EDC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Only devices covering the full frequency range (+/-20 MHz)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38100</xdr:colOff>
      <xdr:row>186</xdr:row>
      <xdr:rowOff>177799</xdr:rowOff>
    </xdr:from>
    <xdr:to>
      <xdr:col>16</xdr:col>
      <xdr:colOff>38100</xdr:colOff>
      <xdr:row>188</xdr:row>
      <xdr:rowOff>135466</xdr:rowOff>
    </xdr:to>
    <xdr:sp macro="" textlink="">
      <xdr:nvSpPr>
        <xdr:cNvPr id="2" name="TextBox 9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9639300" y="33839149"/>
          <a:ext cx="1371600" cy="319617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r"/>
          <a:r>
            <a:rPr lang="en-US" sz="700" cap="all" baseline="0">
              <a:solidFill>
                <a:schemeClr val="tx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© 2023 NXP B.V.</a:t>
          </a:r>
        </a:p>
      </xdr:txBody>
    </xdr:sp>
    <xdr:clientData/>
  </xdr:twoCellAnchor>
  <xdr:oneCellAnchor>
    <xdr:from>
      <xdr:col>3</xdr:col>
      <xdr:colOff>70377</xdr:colOff>
      <xdr:row>71</xdr:row>
      <xdr:rowOff>9524</xdr:rowOff>
    </xdr:from>
    <xdr:ext cx="4949298" cy="2065857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27777" y="12858749"/>
          <a:ext cx="4949298" cy="2065857"/>
        </a:xfrm>
        <a:prstGeom prst="rect">
          <a:avLst/>
        </a:prstGeom>
        <a:ln>
          <a:solidFill>
            <a:schemeClr val="bg1">
              <a:lumMod val="7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8</xdr:col>
      <xdr:colOff>609600</xdr:colOff>
      <xdr:row>172</xdr:row>
      <xdr:rowOff>28575</xdr:rowOff>
    </xdr:from>
    <xdr:ext cx="3390900" cy="1504950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9566" t="41932" r="24368" b="37492"/>
        <a:stretch/>
      </xdr:blipFill>
      <xdr:spPr>
        <a:xfrm>
          <a:off x="6096000" y="31156275"/>
          <a:ext cx="3390900" cy="1504950"/>
        </a:xfrm>
        <a:prstGeom prst="rect">
          <a:avLst/>
        </a:prstGeom>
        <a:ln>
          <a:solidFill>
            <a:schemeClr val="bg1">
              <a:lumMod val="7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twoCellAnchor>
    <xdr:from>
      <xdr:col>12</xdr:col>
      <xdr:colOff>300038</xdr:colOff>
      <xdr:row>173</xdr:row>
      <xdr:rowOff>147640</xdr:rowOff>
    </xdr:from>
    <xdr:to>
      <xdr:col>14</xdr:col>
      <xdr:colOff>419100</xdr:colOff>
      <xdr:row>174</xdr:row>
      <xdr:rowOff>142878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 rot="5400000">
          <a:off x="9186862" y="30799091"/>
          <a:ext cx="176213" cy="1490662"/>
        </a:xfrm>
        <a:prstGeom prst="downArrow">
          <a:avLst/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oneCellAnchor>
    <xdr:from>
      <xdr:col>1</xdr:col>
      <xdr:colOff>57149</xdr:colOff>
      <xdr:row>23</xdr:row>
      <xdr:rowOff>127989</xdr:rowOff>
    </xdr:from>
    <xdr:ext cx="4152901" cy="1452915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r="892"/>
        <a:stretch/>
      </xdr:blipFill>
      <xdr:spPr>
        <a:xfrm>
          <a:off x="742949" y="4290414"/>
          <a:ext cx="4152901" cy="1452915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5</xdr:col>
      <xdr:colOff>176742</xdr:colOff>
      <xdr:row>89</xdr:row>
      <xdr:rowOff>16934</xdr:rowOff>
    </xdr:from>
    <xdr:ext cx="2524126" cy="203437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7984" t="5810" r="13818" b="82987"/>
        <a:stretch/>
      </xdr:blipFill>
      <xdr:spPr>
        <a:xfrm>
          <a:off x="3605742" y="16123709"/>
          <a:ext cx="2524126" cy="203437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5</xdr:col>
      <xdr:colOff>176742</xdr:colOff>
      <xdr:row>92</xdr:row>
      <xdr:rowOff>20107</xdr:rowOff>
    </xdr:from>
    <xdr:ext cx="2514600" cy="202669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7984" t="14938" r="13818" b="73859"/>
        <a:stretch/>
      </xdr:blipFill>
      <xdr:spPr>
        <a:xfrm>
          <a:off x="3605742" y="16669807"/>
          <a:ext cx="2514600" cy="202669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2</xdr:col>
      <xdr:colOff>666750</xdr:colOff>
      <xdr:row>167</xdr:row>
      <xdr:rowOff>1</xdr:rowOff>
    </xdr:from>
    <xdr:ext cx="6673427" cy="720758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38350" y="30222826"/>
          <a:ext cx="6673427" cy="720758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3</xdr:col>
      <xdr:colOff>57151</xdr:colOff>
      <xdr:row>66</xdr:row>
      <xdr:rowOff>47625</xdr:rowOff>
    </xdr:from>
    <xdr:ext cx="3141146" cy="400050"/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7734" t="6556" r="14076" b="75743"/>
        <a:stretch/>
      </xdr:blipFill>
      <xdr:spPr>
        <a:xfrm>
          <a:off x="2114551" y="11991975"/>
          <a:ext cx="3141146" cy="400050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5</xdr:col>
      <xdr:colOff>409575</xdr:colOff>
      <xdr:row>159</xdr:row>
      <xdr:rowOff>114300</xdr:rowOff>
    </xdr:from>
    <xdr:ext cx="2191111" cy="245534"/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8001" b="35992"/>
        <a:stretch/>
      </xdr:blipFill>
      <xdr:spPr>
        <a:xfrm>
          <a:off x="3838575" y="28889325"/>
          <a:ext cx="2191111" cy="245534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twoCellAnchor>
    <xdr:from>
      <xdr:col>8</xdr:col>
      <xdr:colOff>290512</xdr:colOff>
      <xdr:row>158</xdr:row>
      <xdr:rowOff>28575</xdr:rowOff>
    </xdr:from>
    <xdr:to>
      <xdr:col>8</xdr:col>
      <xdr:colOff>466725</xdr:colOff>
      <xdr:row>159</xdr:row>
      <xdr:rowOff>104778</xdr:rowOff>
    </xdr:to>
    <xdr:sp macro="" textlink="">
      <xdr:nvSpPr>
        <xdr:cNvPr id="12" name="Arrow: Down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5776912" y="28622625"/>
          <a:ext cx="176213" cy="257178"/>
        </a:xfrm>
        <a:prstGeom prst="downArrow">
          <a:avLst/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14</xdr:col>
      <xdr:colOff>38100</xdr:colOff>
      <xdr:row>124</xdr:row>
      <xdr:rowOff>19050</xdr:rowOff>
    </xdr:from>
    <xdr:to>
      <xdr:col>14</xdr:col>
      <xdr:colOff>276225</xdr:colOff>
      <xdr:row>125</xdr:row>
      <xdr:rowOff>152403</xdr:rowOff>
    </xdr:to>
    <xdr:sp macro="" textlink="">
      <xdr:nvSpPr>
        <xdr:cNvPr id="13" name="Arrow: Down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9639300" y="22459950"/>
          <a:ext cx="238125" cy="314328"/>
        </a:xfrm>
        <a:prstGeom prst="downArrow">
          <a:avLst/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oneCellAnchor>
    <xdr:from>
      <xdr:col>3</xdr:col>
      <xdr:colOff>38100</xdr:colOff>
      <xdr:row>183</xdr:row>
      <xdr:rowOff>28575</xdr:rowOff>
    </xdr:from>
    <xdr:ext cx="6419849" cy="193253"/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t="25003" r="1886" b="24991"/>
        <a:stretch/>
      </xdr:blipFill>
      <xdr:spPr>
        <a:xfrm>
          <a:off x="2095500" y="33147000"/>
          <a:ext cx="6419849" cy="193253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twoCellAnchor>
    <xdr:from>
      <xdr:col>2</xdr:col>
      <xdr:colOff>381000</xdr:colOff>
      <xdr:row>183</xdr:row>
      <xdr:rowOff>38101</xdr:rowOff>
    </xdr:from>
    <xdr:to>
      <xdr:col>3</xdr:col>
      <xdr:colOff>85725</xdr:colOff>
      <xdr:row>184</xdr:row>
      <xdr:rowOff>38103</xdr:rowOff>
    </xdr:to>
    <xdr:sp macro="" textlink="">
      <xdr:nvSpPr>
        <xdr:cNvPr id="15" name="Arrow: Down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 rot="5400000" flipV="1">
          <a:off x="1857374" y="33051752"/>
          <a:ext cx="180977" cy="390525"/>
        </a:xfrm>
        <a:prstGeom prst="downArrow">
          <a:avLst/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5</xdr:col>
      <xdr:colOff>523875</xdr:colOff>
      <xdr:row>35</xdr:row>
      <xdr:rowOff>0</xdr:rowOff>
    </xdr:from>
    <xdr:to>
      <xdr:col>6</xdr:col>
      <xdr:colOff>228600</xdr:colOff>
      <xdr:row>36</xdr:row>
      <xdr:rowOff>9525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3952875" y="633412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38</xdr:row>
      <xdr:rowOff>0</xdr:rowOff>
    </xdr:from>
    <xdr:to>
      <xdr:col>6</xdr:col>
      <xdr:colOff>228600</xdr:colOff>
      <xdr:row>39</xdr:row>
      <xdr:rowOff>9525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3952875" y="687705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41</xdr:row>
      <xdr:rowOff>0</xdr:rowOff>
    </xdr:from>
    <xdr:to>
      <xdr:col>6</xdr:col>
      <xdr:colOff>228600</xdr:colOff>
      <xdr:row>42</xdr:row>
      <xdr:rowOff>9525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3952875" y="741997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44</xdr:row>
      <xdr:rowOff>0</xdr:rowOff>
    </xdr:from>
    <xdr:to>
      <xdr:col>6</xdr:col>
      <xdr:colOff>228600</xdr:colOff>
      <xdr:row>45</xdr:row>
      <xdr:rowOff>9525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3952875" y="796290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47</xdr:row>
      <xdr:rowOff>0</xdr:rowOff>
    </xdr:from>
    <xdr:to>
      <xdr:col>6</xdr:col>
      <xdr:colOff>228600</xdr:colOff>
      <xdr:row>48</xdr:row>
      <xdr:rowOff>9525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3952875" y="850582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50</xdr:row>
      <xdr:rowOff>0</xdr:rowOff>
    </xdr:from>
    <xdr:to>
      <xdr:col>6</xdr:col>
      <xdr:colOff>228600</xdr:colOff>
      <xdr:row>51</xdr:row>
      <xdr:rowOff>9525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3952875" y="904875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86</xdr:row>
      <xdr:rowOff>0</xdr:rowOff>
    </xdr:from>
    <xdr:to>
      <xdr:col>6</xdr:col>
      <xdr:colOff>228600</xdr:colOff>
      <xdr:row>87</xdr:row>
      <xdr:rowOff>9525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3952875" y="1556385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50</xdr:row>
      <xdr:rowOff>0</xdr:rowOff>
    </xdr:from>
    <xdr:to>
      <xdr:col>6</xdr:col>
      <xdr:colOff>228600</xdr:colOff>
      <xdr:row>51</xdr:row>
      <xdr:rowOff>9525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3952875" y="904875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53</xdr:row>
      <xdr:rowOff>0</xdr:rowOff>
    </xdr:from>
    <xdr:to>
      <xdr:col>6</xdr:col>
      <xdr:colOff>228600</xdr:colOff>
      <xdr:row>54</xdr:row>
      <xdr:rowOff>9525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3952875" y="959167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53</xdr:row>
      <xdr:rowOff>0</xdr:rowOff>
    </xdr:from>
    <xdr:to>
      <xdr:col>6</xdr:col>
      <xdr:colOff>228600</xdr:colOff>
      <xdr:row>54</xdr:row>
      <xdr:rowOff>9525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3952875" y="959167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59</xdr:row>
      <xdr:rowOff>0</xdr:rowOff>
    </xdr:from>
    <xdr:to>
      <xdr:col>6</xdr:col>
      <xdr:colOff>228600</xdr:colOff>
      <xdr:row>60</xdr:row>
      <xdr:rowOff>9525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3952875" y="1067752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59</xdr:row>
      <xdr:rowOff>0</xdr:rowOff>
    </xdr:from>
    <xdr:to>
      <xdr:col>6</xdr:col>
      <xdr:colOff>228600</xdr:colOff>
      <xdr:row>60</xdr:row>
      <xdr:rowOff>9525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3952875" y="10677525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56</xdr:row>
      <xdr:rowOff>0</xdr:rowOff>
    </xdr:from>
    <xdr:to>
      <xdr:col>6</xdr:col>
      <xdr:colOff>228600</xdr:colOff>
      <xdr:row>57</xdr:row>
      <xdr:rowOff>9525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3952875" y="1013460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twoCellAnchor>
    <xdr:from>
      <xdr:col>5</xdr:col>
      <xdr:colOff>523875</xdr:colOff>
      <xdr:row>56</xdr:row>
      <xdr:rowOff>0</xdr:rowOff>
    </xdr:from>
    <xdr:to>
      <xdr:col>6</xdr:col>
      <xdr:colOff>228600</xdr:colOff>
      <xdr:row>57</xdr:row>
      <xdr:rowOff>9525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3952875" y="10134600"/>
          <a:ext cx="390525" cy="190500"/>
        </a:xfrm>
        <a:prstGeom prst="rect">
          <a:avLst/>
        </a:prstGeom>
        <a:noFill/>
      </xdr:spPr>
      <xdr:txBody>
        <a:bodyPr vertOverflow="clip" horzOverflow="clip" wrap="square" lIns="91440" tIns="45720" rIns="91440" rtlCol="0" anchor="ctr">
          <a:noAutofit/>
        </a:bodyPr>
        <a:lstStyle/>
        <a:p>
          <a:pPr algn="ctr">
            <a:spcBef>
              <a:spcPts val="600"/>
            </a:spcBef>
          </a:pPr>
          <a:r>
            <a:rPr lang="en-US" sz="800" b="0" i="0" dirty="0">
              <a:latin typeface="Arial" panose="020B0604020202020204" pitchFamily="34" charset="0"/>
              <a:cs typeface="Arial" panose="020B0604020202020204" pitchFamily="34" charset="0"/>
            </a:rPr>
            <a:t>or</a:t>
          </a:r>
        </a:p>
      </xdr:txBody>
    </xdr:sp>
    <xdr:clientData/>
  </xdr:twoCellAnchor>
  <xdr:oneCellAnchor>
    <xdr:from>
      <xdr:col>1</xdr:col>
      <xdr:colOff>28575</xdr:colOff>
      <xdr:row>6</xdr:row>
      <xdr:rowOff>142875</xdr:rowOff>
    </xdr:from>
    <xdr:ext cx="10346040" cy="1988345"/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14375" y="1228725"/>
          <a:ext cx="10346040" cy="1988345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4</xdr:col>
      <xdr:colOff>485775</xdr:colOff>
      <xdr:row>108</xdr:row>
      <xdr:rowOff>128587</xdr:rowOff>
    </xdr:from>
    <xdr:ext cx="2229206" cy="522537"/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228975" y="19673887"/>
          <a:ext cx="2229206" cy="522537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4</xdr:col>
      <xdr:colOff>495298</xdr:colOff>
      <xdr:row>104</xdr:row>
      <xdr:rowOff>114300</xdr:rowOff>
    </xdr:from>
    <xdr:ext cx="2219683" cy="535871"/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238498" y="18935700"/>
          <a:ext cx="2219683" cy="535871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4</xdr:col>
      <xdr:colOff>485775</xdr:colOff>
      <xdr:row>112</xdr:row>
      <xdr:rowOff>133350</xdr:rowOff>
    </xdr:from>
    <xdr:ext cx="2229206" cy="524440"/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228975" y="20402550"/>
          <a:ext cx="2229206" cy="524440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3</xdr:col>
      <xdr:colOff>38100</xdr:colOff>
      <xdr:row>126</xdr:row>
      <xdr:rowOff>0</xdr:rowOff>
    </xdr:from>
    <xdr:ext cx="7986167" cy="979145"/>
    <xdr:pic>
      <xdr:nvPicPr>
        <xdr:cNvPr id="34" name="Pictur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095500" y="22802850"/>
          <a:ext cx="7986167" cy="979145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3</xdr:col>
      <xdr:colOff>47625</xdr:colOff>
      <xdr:row>135</xdr:row>
      <xdr:rowOff>102469</xdr:rowOff>
    </xdr:from>
    <xdr:ext cx="7973439" cy="2308838"/>
    <xdr:pic>
      <xdr:nvPicPr>
        <xdr:cNvPr id="35" name="Pictur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2105025" y="24534094"/>
          <a:ext cx="7973439" cy="2308838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twoCellAnchor>
    <xdr:from>
      <xdr:col>13</xdr:col>
      <xdr:colOff>495300</xdr:colOff>
      <xdr:row>135</xdr:row>
      <xdr:rowOff>152400</xdr:rowOff>
    </xdr:from>
    <xdr:to>
      <xdr:col>14</xdr:col>
      <xdr:colOff>209550</xdr:colOff>
      <xdr:row>137</xdr:row>
      <xdr:rowOff>161925</xdr:rowOff>
    </xdr:to>
    <xdr:sp macro="" textlink="">
      <xdr:nvSpPr>
        <xdr:cNvPr id="36" name="Oval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9410700" y="24584025"/>
          <a:ext cx="400050" cy="371475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rgbClr val="C00000"/>
            </a:solidFill>
            <a:latin typeface="+mj-lt"/>
          </a:endParaRPr>
        </a:p>
      </xdr:txBody>
    </xdr:sp>
    <xdr:clientData/>
  </xdr:twoCellAnchor>
  <xdr:twoCellAnchor>
    <xdr:from>
      <xdr:col>3</xdr:col>
      <xdr:colOff>647700</xdr:colOff>
      <xdr:row>136</xdr:row>
      <xdr:rowOff>157163</xdr:rowOff>
    </xdr:from>
    <xdr:to>
      <xdr:col>13</xdr:col>
      <xdr:colOff>495300</xdr:colOff>
      <xdr:row>141</xdr:row>
      <xdr:rowOff>90488</xdr:rowOff>
    </xdr:to>
    <xdr:cxnSp macro="">
      <xdr:nvCxnSpPr>
        <xdr:cNvPr id="37" name="Straight Arrow Connector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CxnSpPr>
          <a:stCxn id="36" idx="2"/>
          <a:endCxn id="38" idx="6"/>
        </xdr:cNvCxnSpPr>
      </xdr:nvCxnSpPr>
      <xdr:spPr>
        <a:xfrm flipH="1">
          <a:off x="2705100" y="24769763"/>
          <a:ext cx="6705600" cy="838200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390525</xdr:colOff>
      <xdr:row>140</xdr:row>
      <xdr:rowOff>152400</xdr:rowOff>
    </xdr:from>
    <xdr:to>
      <xdr:col>3</xdr:col>
      <xdr:colOff>647700</xdr:colOff>
      <xdr:row>142</xdr:row>
      <xdr:rowOff>28575</xdr:rowOff>
    </xdr:to>
    <xdr:sp macro="" textlink="">
      <xdr:nvSpPr>
        <xdr:cNvPr id="38" name="Oval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2447925" y="25488900"/>
          <a:ext cx="257175" cy="238125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13</xdr:col>
      <xdr:colOff>114300</xdr:colOff>
      <xdr:row>141</xdr:row>
      <xdr:rowOff>123825</xdr:rowOff>
    </xdr:from>
    <xdr:to>
      <xdr:col>13</xdr:col>
      <xdr:colOff>371475</xdr:colOff>
      <xdr:row>143</xdr:row>
      <xdr:rowOff>0</xdr:rowOff>
    </xdr:to>
    <xdr:sp macro="" textlink="">
      <xdr:nvSpPr>
        <xdr:cNvPr id="39" name="Oval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9029700" y="25641300"/>
          <a:ext cx="257175" cy="238125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13</xdr:col>
      <xdr:colOff>242888</xdr:colOff>
      <xdr:row>137</xdr:row>
      <xdr:rowOff>128588</xdr:rowOff>
    </xdr:from>
    <xdr:to>
      <xdr:col>13</xdr:col>
      <xdr:colOff>647700</xdr:colOff>
      <xdr:row>141</xdr:row>
      <xdr:rowOff>123825</xdr:rowOff>
    </xdr:to>
    <xdr:cxnSp macro="">
      <xdr:nvCxnSpPr>
        <xdr:cNvPr id="40" name="Straight Arrow Connector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CxnSpPr>
          <a:endCxn id="39" idx="0"/>
        </xdr:cNvCxnSpPr>
      </xdr:nvCxnSpPr>
      <xdr:spPr>
        <a:xfrm flipH="1">
          <a:off x="9158288" y="24922163"/>
          <a:ext cx="404812" cy="719137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252506</xdr:colOff>
      <xdr:row>0</xdr:row>
      <xdr:rowOff>41835</xdr:rowOff>
    </xdr:from>
    <xdr:to>
      <xdr:col>17</xdr:col>
      <xdr:colOff>583204</xdr:colOff>
      <xdr:row>2</xdr:row>
      <xdr:rowOff>46001</xdr:rowOff>
    </xdr:to>
    <xdr:grpSp>
      <xdr:nvGrpSpPr>
        <xdr:cNvPr id="41" name="Group 122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GrpSpPr>
          <a:grpSpLocks noChangeAspect="1"/>
        </xdr:cNvGrpSpPr>
      </xdr:nvGrpSpPr>
      <xdr:grpSpPr>
        <a:xfrm>
          <a:off x="11248589" y="41835"/>
          <a:ext cx="1018615" cy="363999"/>
          <a:chOff x="271463" y="2852738"/>
          <a:chExt cx="3190876" cy="1149350"/>
        </a:xfrm>
      </xdr:grpSpPr>
      <xdr:sp macro="" textlink="">
        <xdr:nvSpPr>
          <xdr:cNvPr id="42" name="Freeform 6">
            <a:extLst>
              <a:ext uri="{FF2B5EF4-FFF2-40B4-BE49-F238E27FC236}">
                <a16:creationId xmlns:a16="http://schemas.microsoft.com/office/drawing/2014/main" id="{00000000-0008-0000-0300-00002A000000}"/>
              </a:ext>
            </a:extLst>
          </xdr:cNvPr>
          <xdr:cNvSpPr>
            <a:spLocks/>
          </xdr:cNvSpPr>
        </xdr:nvSpPr>
        <xdr:spPr bwMode="auto">
          <a:xfrm>
            <a:off x="1577976" y="2852738"/>
            <a:ext cx="609600" cy="1149350"/>
          </a:xfrm>
          <a:custGeom>
            <a:avLst/>
            <a:gdLst>
              <a:gd name="T0" fmla="*/ 0 w 384"/>
              <a:gd name="T1" fmla="*/ 0 h 724"/>
              <a:gd name="T2" fmla="*/ 41 w 384"/>
              <a:gd name="T3" fmla="*/ 0 h 724"/>
              <a:gd name="T4" fmla="*/ 192 w 384"/>
              <a:gd name="T5" fmla="*/ 241 h 724"/>
              <a:gd name="T6" fmla="*/ 341 w 384"/>
              <a:gd name="T7" fmla="*/ 0 h 724"/>
              <a:gd name="T8" fmla="*/ 382 w 384"/>
              <a:gd name="T9" fmla="*/ 0 h 724"/>
              <a:gd name="T10" fmla="*/ 382 w 384"/>
              <a:gd name="T11" fmla="*/ 723 h 724"/>
              <a:gd name="T12" fmla="*/ 384 w 384"/>
              <a:gd name="T13" fmla="*/ 724 h 724"/>
              <a:gd name="T14" fmla="*/ 341 w 384"/>
              <a:gd name="T15" fmla="*/ 724 h 724"/>
              <a:gd name="T16" fmla="*/ 192 w 384"/>
              <a:gd name="T17" fmla="*/ 483 h 724"/>
              <a:gd name="T18" fmla="*/ 41 w 384"/>
              <a:gd name="T19" fmla="*/ 724 h 724"/>
              <a:gd name="T20" fmla="*/ 0 w 384"/>
              <a:gd name="T21" fmla="*/ 724 h 724"/>
              <a:gd name="T22" fmla="*/ 0 w 384"/>
              <a:gd name="T2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</a:cxnLst>
            <a:rect l="0" t="0" r="r" b="b"/>
            <a:pathLst>
              <a:path w="384" h="724">
                <a:moveTo>
                  <a:pt x="0" y="0"/>
                </a:moveTo>
                <a:lnTo>
                  <a:pt x="41" y="0"/>
                </a:lnTo>
                <a:lnTo>
                  <a:pt x="192" y="241"/>
                </a:lnTo>
                <a:lnTo>
                  <a:pt x="341" y="0"/>
                </a:lnTo>
                <a:lnTo>
                  <a:pt x="382" y="0"/>
                </a:lnTo>
                <a:lnTo>
                  <a:pt x="382" y="723"/>
                </a:lnTo>
                <a:lnTo>
                  <a:pt x="384" y="724"/>
                </a:lnTo>
                <a:lnTo>
                  <a:pt x="341" y="724"/>
                </a:lnTo>
                <a:lnTo>
                  <a:pt x="192" y="483"/>
                </a:lnTo>
                <a:lnTo>
                  <a:pt x="41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7DB2DB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3" name="Freeform 7">
            <a:extLst>
              <a:ext uri="{FF2B5EF4-FFF2-40B4-BE49-F238E27FC236}">
                <a16:creationId xmlns:a16="http://schemas.microsoft.com/office/drawing/2014/main" id="{00000000-0008-0000-0300-00002B000000}"/>
              </a:ext>
            </a:extLst>
          </xdr:cNvPr>
          <xdr:cNvSpPr>
            <a:spLocks/>
          </xdr:cNvSpPr>
        </xdr:nvSpPr>
        <xdr:spPr bwMode="auto">
          <a:xfrm>
            <a:off x="1225551" y="2852738"/>
            <a:ext cx="352425" cy="1149350"/>
          </a:xfrm>
          <a:custGeom>
            <a:avLst/>
            <a:gdLst>
              <a:gd name="T0" fmla="*/ 0 w 222"/>
              <a:gd name="T1" fmla="*/ 0 h 724"/>
              <a:gd name="T2" fmla="*/ 222 w 222"/>
              <a:gd name="T3" fmla="*/ 0 h 724"/>
              <a:gd name="T4" fmla="*/ 222 w 222"/>
              <a:gd name="T5" fmla="*/ 724 h 724"/>
              <a:gd name="T6" fmla="*/ 0 w 222"/>
              <a:gd name="T7" fmla="*/ 724 h 724"/>
              <a:gd name="T8" fmla="*/ 222 w 222"/>
              <a:gd name="T9" fmla="*/ 361 h 724"/>
              <a:gd name="T10" fmla="*/ 0 w 222"/>
              <a:gd name="T1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222" h="724">
                <a:moveTo>
                  <a:pt x="0" y="0"/>
                </a:moveTo>
                <a:lnTo>
                  <a:pt x="222" y="0"/>
                </a:lnTo>
                <a:lnTo>
                  <a:pt x="222" y="724"/>
                </a:lnTo>
                <a:lnTo>
                  <a:pt x="0" y="724"/>
                </a:lnTo>
                <a:lnTo>
                  <a:pt x="222" y="361"/>
                </a:lnTo>
                <a:lnTo>
                  <a:pt x="0" y="0"/>
                </a:lnTo>
                <a:close/>
              </a:path>
            </a:pathLst>
          </a:custGeom>
          <a:solidFill>
            <a:srgbClr val="958436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4" name="Freeform 8">
            <a:extLst>
              <a:ext uri="{FF2B5EF4-FFF2-40B4-BE49-F238E27FC236}">
                <a16:creationId xmlns:a16="http://schemas.microsoft.com/office/drawing/2014/main" id="{00000000-0008-0000-0300-00002C000000}"/>
              </a:ext>
            </a:extLst>
          </xdr:cNvPr>
          <xdr:cNvSpPr>
            <a:spLocks/>
          </xdr:cNvSpPr>
        </xdr:nvSpPr>
        <xdr:spPr bwMode="auto">
          <a:xfrm>
            <a:off x="2184401" y="2852738"/>
            <a:ext cx="354013" cy="1149350"/>
          </a:xfrm>
          <a:custGeom>
            <a:avLst/>
            <a:gdLst>
              <a:gd name="T0" fmla="*/ 0 w 223"/>
              <a:gd name="T1" fmla="*/ 0 h 724"/>
              <a:gd name="T2" fmla="*/ 223 w 223"/>
              <a:gd name="T3" fmla="*/ 0 h 724"/>
              <a:gd name="T4" fmla="*/ 2 w 223"/>
              <a:gd name="T5" fmla="*/ 361 h 724"/>
              <a:gd name="T6" fmla="*/ 223 w 223"/>
              <a:gd name="T7" fmla="*/ 724 h 724"/>
              <a:gd name="T8" fmla="*/ 2 w 223"/>
              <a:gd name="T9" fmla="*/ 724 h 724"/>
              <a:gd name="T10" fmla="*/ 0 w 223"/>
              <a:gd name="T11" fmla="*/ 723 h 724"/>
              <a:gd name="T12" fmla="*/ 0 w 223"/>
              <a:gd name="T1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223" h="724">
                <a:moveTo>
                  <a:pt x="0" y="0"/>
                </a:moveTo>
                <a:lnTo>
                  <a:pt x="223" y="0"/>
                </a:lnTo>
                <a:lnTo>
                  <a:pt x="2" y="361"/>
                </a:lnTo>
                <a:lnTo>
                  <a:pt x="223" y="724"/>
                </a:lnTo>
                <a:lnTo>
                  <a:pt x="2" y="724"/>
                </a:lnTo>
                <a:lnTo>
                  <a:pt x="0" y="723"/>
                </a:lnTo>
                <a:lnTo>
                  <a:pt x="0" y="0"/>
                </a:lnTo>
                <a:close/>
              </a:path>
            </a:pathLst>
          </a:custGeom>
          <a:solidFill>
            <a:srgbClr val="73983E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5" name="Freeform 9">
            <a:extLst>
              <a:ext uri="{FF2B5EF4-FFF2-40B4-BE49-F238E27FC236}">
                <a16:creationId xmlns:a16="http://schemas.microsoft.com/office/drawing/2014/main" id="{00000000-0008-0000-0300-00002D000000}"/>
              </a:ext>
            </a:extLst>
          </xdr:cNvPr>
          <xdr:cNvSpPr>
            <a:spLocks noEditPoints="1"/>
          </xdr:cNvSpPr>
        </xdr:nvSpPr>
        <xdr:spPr bwMode="auto">
          <a:xfrm>
            <a:off x="2187576" y="2852738"/>
            <a:ext cx="1274763" cy="1149350"/>
          </a:xfrm>
          <a:custGeom>
            <a:avLst/>
            <a:gdLst>
              <a:gd name="T0" fmla="*/ 221 w 803"/>
              <a:gd name="T1" fmla="*/ 179 h 724"/>
              <a:gd name="T2" fmla="*/ 221 w 803"/>
              <a:gd name="T3" fmla="*/ 383 h 724"/>
              <a:gd name="T4" fmla="*/ 523 w 803"/>
              <a:gd name="T5" fmla="*/ 383 h 724"/>
              <a:gd name="T6" fmla="*/ 543 w 803"/>
              <a:gd name="T7" fmla="*/ 382 h 724"/>
              <a:gd name="T8" fmla="*/ 560 w 803"/>
              <a:gd name="T9" fmla="*/ 374 h 724"/>
              <a:gd name="T10" fmla="*/ 573 w 803"/>
              <a:gd name="T11" fmla="*/ 361 h 724"/>
              <a:gd name="T12" fmla="*/ 583 w 803"/>
              <a:gd name="T13" fmla="*/ 346 h 724"/>
              <a:gd name="T14" fmla="*/ 589 w 803"/>
              <a:gd name="T15" fmla="*/ 329 h 724"/>
              <a:gd name="T16" fmla="*/ 594 w 803"/>
              <a:gd name="T17" fmla="*/ 310 h 724"/>
              <a:gd name="T18" fmla="*/ 596 w 803"/>
              <a:gd name="T19" fmla="*/ 292 h 724"/>
              <a:gd name="T20" fmla="*/ 596 w 803"/>
              <a:gd name="T21" fmla="*/ 256 h 724"/>
              <a:gd name="T22" fmla="*/ 592 w 803"/>
              <a:gd name="T23" fmla="*/ 233 h 724"/>
              <a:gd name="T24" fmla="*/ 586 w 803"/>
              <a:gd name="T25" fmla="*/ 215 h 724"/>
              <a:gd name="T26" fmla="*/ 574 w 803"/>
              <a:gd name="T27" fmla="*/ 200 h 724"/>
              <a:gd name="T28" fmla="*/ 558 w 803"/>
              <a:gd name="T29" fmla="*/ 188 h 724"/>
              <a:gd name="T30" fmla="*/ 533 w 803"/>
              <a:gd name="T31" fmla="*/ 182 h 724"/>
              <a:gd name="T32" fmla="*/ 504 w 803"/>
              <a:gd name="T33" fmla="*/ 179 h 724"/>
              <a:gd name="T34" fmla="*/ 221 w 803"/>
              <a:gd name="T35" fmla="*/ 179 h 724"/>
              <a:gd name="T36" fmla="*/ 221 w 803"/>
              <a:gd name="T37" fmla="*/ 0 h 724"/>
              <a:gd name="T38" fmla="*/ 540 w 803"/>
              <a:gd name="T39" fmla="*/ 0 h 724"/>
              <a:gd name="T40" fmla="*/ 589 w 803"/>
              <a:gd name="T41" fmla="*/ 2 h 724"/>
              <a:gd name="T42" fmla="*/ 633 w 803"/>
              <a:gd name="T43" fmla="*/ 8 h 724"/>
              <a:gd name="T44" fmla="*/ 670 w 803"/>
              <a:gd name="T45" fmla="*/ 18 h 724"/>
              <a:gd name="T46" fmla="*/ 702 w 803"/>
              <a:gd name="T47" fmla="*/ 33 h 724"/>
              <a:gd name="T48" fmla="*/ 729 w 803"/>
              <a:gd name="T49" fmla="*/ 49 h 724"/>
              <a:gd name="T50" fmla="*/ 750 w 803"/>
              <a:gd name="T51" fmla="*/ 70 h 724"/>
              <a:gd name="T52" fmla="*/ 768 w 803"/>
              <a:gd name="T53" fmla="*/ 93 h 724"/>
              <a:gd name="T54" fmla="*/ 781 w 803"/>
              <a:gd name="T55" fmla="*/ 120 h 724"/>
              <a:gd name="T56" fmla="*/ 791 w 803"/>
              <a:gd name="T57" fmla="*/ 149 h 724"/>
              <a:gd name="T58" fmla="*/ 798 w 803"/>
              <a:gd name="T59" fmla="*/ 180 h 724"/>
              <a:gd name="T60" fmla="*/ 803 w 803"/>
              <a:gd name="T61" fmla="*/ 213 h 724"/>
              <a:gd name="T62" fmla="*/ 803 w 803"/>
              <a:gd name="T63" fmla="*/ 247 h 724"/>
              <a:gd name="T64" fmla="*/ 803 w 803"/>
              <a:gd name="T65" fmla="*/ 333 h 724"/>
              <a:gd name="T66" fmla="*/ 803 w 803"/>
              <a:gd name="T67" fmla="*/ 361 h 724"/>
              <a:gd name="T68" fmla="*/ 798 w 803"/>
              <a:gd name="T69" fmla="*/ 392 h 724"/>
              <a:gd name="T70" fmla="*/ 791 w 803"/>
              <a:gd name="T71" fmla="*/ 421 h 724"/>
              <a:gd name="T72" fmla="*/ 781 w 803"/>
              <a:gd name="T73" fmla="*/ 449 h 724"/>
              <a:gd name="T74" fmla="*/ 768 w 803"/>
              <a:gd name="T75" fmla="*/ 475 h 724"/>
              <a:gd name="T76" fmla="*/ 750 w 803"/>
              <a:gd name="T77" fmla="*/ 500 h 724"/>
              <a:gd name="T78" fmla="*/ 729 w 803"/>
              <a:gd name="T79" fmla="*/ 521 h 724"/>
              <a:gd name="T80" fmla="*/ 704 w 803"/>
              <a:gd name="T81" fmla="*/ 539 h 724"/>
              <a:gd name="T82" fmla="*/ 673 w 803"/>
              <a:gd name="T83" fmla="*/ 552 h 724"/>
              <a:gd name="T84" fmla="*/ 638 w 803"/>
              <a:gd name="T85" fmla="*/ 560 h 724"/>
              <a:gd name="T86" fmla="*/ 597 w 803"/>
              <a:gd name="T87" fmla="*/ 564 h 724"/>
              <a:gd name="T88" fmla="*/ 221 w 803"/>
              <a:gd name="T89" fmla="*/ 564 h 724"/>
              <a:gd name="T90" fmla="*/ 221 w 803"/>
              <a:gd name="T91" fmla="*/ 724 h 724"/>
              <a:gd name="T92" fmla="*/ 221 w 803"/>
              <a:gd name="T93" fmla="*/ 724 h 724"/>
              <a:gd name="T94" fmla="*/ 0 w 803"/>
              <a:gd name="T95" fmla="*/ 361 h 724"/>
              <a:gd name="T96" fmla="*/ 221 w 803"/>
              <a:gd name="T97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</a:cxnLst>
            <a:rect l="0" t="0" r="r" b="b"/>
            <a:pathLst>
              <a:path w="803" h="724">
                <a:moveTo>
                  <a:pt x="221" y="179"/>
                </a:moveTo>
                <a:lnTo>
                  <a:pt x="221" y="383"/>
                </a:lnTo>
                <a:lnTo>
                  <a:pt x="523" y="383"/>
                </a:lnTo>
                <a:lnTo>
                  <a:pt x="543" y="382"/>
                </a:lnTo>
                <a:lnTo>
                  <a:pt x="560" y="374"/>
                </a:lnTo>
                <a:lnTo>
                  <a:pt x="573" y="361"/>
                </a:lnTo>
                <a:lnTo>
                  <a:pt x="583" y="346"/>
                </a:lnTo>
                <a:lnTo>
                  <a:pt x="589" y="329"/>
                </a:lnTo>
                <a:lnTo>
                  <a:pt x="594" y="310"/>
                </a:lnTo>
                <a:lnTo>
                  <a:pt x="596" y="292"/>
                </a:lnTo>
                <a:lnTo>
                  <a:pt x="596" y="256"/>
                </a:lnTo>
                <a:lnTo>
                  <a:pt x="592" y="233"/>
                </a:lnTo>
                <a:lnTo>
                  <a:pt x="586" y="215"/>
                </a:lnTo>
                <a:lnTo>
                  <a:pt x="574" y="200"/>
                </a:lnTo>
                <a:lnTo>
                  <a:pt x="558" y="188"/>
                </a:lnTo>
                <a:lnTo>
                  <a:pt x="533" y="182"/>
                </a:lnTo>
                <a:lnTo>
                  <a:pt x="504" y="179"/>
                </a:lnTo>
                <a:lnTo>
                  <a:pt x="221" y="179"/>
                </a:lnTo>
                <a:close/>
                <a:moveTo>
                  <a:pt x="221" y="0"/>
                </a:moveTo>
                <a:lnTo>
                  <a:pt x="540" y="0"/>
                </a:lnTo>
                <a:lnTo>
                  <a:pt x="589" y="2"/>
                </a:lnTo>
                <a:lnTo>
                  <a:pt x="633" y="8"/>
                </a:lnTo>
                <a:lnTo>
                  <a:pt x="670" y="18"/>
                </a:lnTo>
                <a:lnTo>
                  <a:pt x="702" y="33"/>
                </a:lnTo>
                <a:lnTo>
                  <a:pt x="729" y="49"/>
                </a:lnTo>
                <a:lnTo>
                  <a:pt x="750" y="70"/>
                </a:lnTo>
                <a:lnTo>
                  <a:pt x="768" y="93"/>
                </a:lnTo>
                <a:lnTo>
                  <a:pt x="781" y="120"/>
                </a:lnTo>
                <a:lnTo>
                  <a:pt x="791" y="149"/>
                </a:lnTo>
                <a:lnTo>
                  <a:pt x="798" y="180"/>
                </a:lnTo>
                <a:lnTo>
                  <a:pt x="803" y="213"/>
                </a:lnTo>
                <a:lnTo>
                  <a:pt x="803" y="247"/>
                </a:lnTo>
                <a:lnTo>
                  <a:pt x="803" y="333"/>
                </a:lnTo>
                <a:lnTo>
                  <a:pt x="803" y="361"/>
                </a:lnTo>
                <a:lnTo>
                  <a:pt x="798" y="392"/>
                </a:lnTo>
                <a:lnTo>
                  <a:pt x="791" y="421"/>
                </a:lnTo>
                <a:lnTo>
                  <a:pt x="781" y="449"/>
                </a:lnTo>
                <a:lnTo>
                  <a:pt x="768" y="475"/>
                </a:lnTo>
                <a:lnTo>
                  <a:pt x="750" y="500"/>
                </a:lnTo>
                <a:lnTo>
                  <a:pt x="729" y="521"/>
                </a:lnTo>
                <a:lnTo>
                  <a:pt x="704" y="539"/>
                </a:lnTo>
                <a:lnTo>
                  <a:pt x="673" y="552"/>
                </a:lnTo>
                <a:lnTo>
                  <a:pt x="638" y="560"/>
                </a:lnTo>
                <a:lnTo>
                  <a:pt x="597" y="564"/>
                </a:lnTo>
                <a:lnTo>
                  <a:pt x="221" y="564"/>
                </a:lnTo>
                <a:lnTo>
                  <a:pt x="221" y="724"/>
                </a:lnTo>
                <a:lnTo>
                  <a:pt x="221" y="724"/>
                </a:lnTo>
                <a:lnTo>
                  <a:pt x="0" y="361"/>
                </a:lnTo>
                <a:lnTo>
                  <a:pt x="221" y="0"/>
                </a:lnTo>
                <a:close/>
              </a:path>
            </a:pathLst>
          </a:custGeom>
          <a:solidFill>
            <a:srgbClr val="C7D22D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6" name="Freeform 10">
            <a:extLst>
              <a:ext uri="{FF2B5EF4-FFF2-40B4-BE49-F238E27FC236}">
                <a16:creationId xmlns:a16="http://schemas.microsoft.com/office/drawing/2014/main" id="{00000000-0008-0000-0300-00002E000000}"/>
              </a:ext>
            </a:extLst>
          </xdr:cNvPr>
          <xdr:cNvSpPr>
            <a:spLocks/>
          </xdr:cNvSpPr>
        </xdr:nvSpPr>
        <xdr:spPr bwMode="auto">
          <a:xfrm>
            <a:off x="271463" y="2852738"/>
            <a:ext cx="1306513" cy="1149350"/>
          </a:xfrm>
          <a:custGeom>
            <a:avLst/>
            <a:gdLst>
              <a:gd name="T0" fmla="*/ 0 w 823"/>
              <a:gd name="T1" fmla="*/ 0 h 724"/>
              <a:gd name="T2" fmla="*/ 223 w 823"/>
              <a:gd name="T3" fmla="*/ 0 h 724"/>
              <a:gd name="T4" fmla="*/ 601 w 823"/>
              <a:gd name="T5" fmla="*/ 438 h 724"/>
              <a:gd name="T6" fmla="*/ 601 w 823"/>
              <a:gd name="T7" fmla="*/ 0 h 724"/>
              <a:gd name="T8" fmla="*/ 601 w 823"/>
              <a:gd name="T9" fmla="*/ 0 h 724"/>
              <a:gd name="T10" fmla="*/ 823 w 823"/>
              <a:gd name="T11" fmla="*/ 361 h 724"/>
              <a:gd name="T12" fmla="*/ 601 w 823"/>
              <a:gd name="T13" fmla="*/ 724 h 724"/>
              <a:gd name="T14" fmla="*/ 223 w 823"/>
              <a:gd name="T15" fmla="*/ 287 h 724"/>
              <a:gd name="T16" fmla="*/ 223 w 823"/>
              <a:gd name="T17" fmla="*/ 724 h 724"/>
              <a:gd name="T18" fmla="*/ 0 w 823"/>
              <a:gd name="T19" fmla="*/ 724 h 724"/>
              <a:gd name="T20" fmla="*/ 0 w 823"/>
              <a:gd name="T2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</a:cxnLst>
            <a:rect l="0" t="0" r="r" b="b"/>
            <a:pathLst>
              <a:path w="823" h="724">
                <a:moveTo>
                  <a:pt x="0" y="0"/>
                </a:moveTo>
                <a:lnTo>
                  <a:pt x="223" y="0"/>
                </a:lnTo>
                <a:lnTo>
                  <a:pt x="601" y="438"/>
                </a:lnTo>
                <a:lnTo>
                  <a:pt x="601" y="0"/>
                </a:lnTo>
                <a:lnTo>
                  <a:pt x="601" y="0"/>
                </a:lnTo>
                <a:lnTo>
                  <a:pt x="823" y="361"/>
                </a:lnTo>
                <a:lnTo>
                  <a:pt x="601" y="724"/>
                </a:lnTo>
                <a:lnTo>
                  <a:pt x="223" y="287"/>
                </a:lnTo>
                <a:lnTo>
                  <a:pt x="223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FFAD00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85725</xdr:rowOff>
    </xdr:from>
    <xdr:to>
      <xdr:col>10</xdr:col>
      <xdr:colOff>0</xdr:colOff>
      <xdr:row>3</xdr:row>
      <xdr:rowOff>85725</xdr:rowOff>
    </xdr:to>
    <xdr:cxnSp macro="">
      <xdr:nvCxnSpPr>
        <xdr:cNvPr id="6" name="Straight Arrow Connector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H="1">
          <a:off x="5772150" y="466725"/>
          <a:ext cx="1143000" cy="0"/>
        </a:xfrm>
        <a:prstGeom prst="straightConnector1">
          <a:avLst/>
        </a:prstGeom>
        <a:ln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104775</xdr:rowOff>
    </xdr:from>
    <xdr:to>
      <xdr:col>10</xdr:col>
      <xdr:colOff>0</xdr:colOff>
      <xdr:row>7</xdr:row>
      <xdr:rowOff>104775</xdr:rowOff>
    </xdr:to>
    <xdr:cxnSp macro="">
      <xdr:nvCxnSpPr>
        <xdr:cNvPr id="5" name="Straight Arrow Connector 2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5800725" y="1247775"/>
          <a:ext cx="1143000" cy="0"/>
        </a:xfrm>
        <a:prstGeom prst="straightConnector1">
          <a:avLst/>
        </a:prstGeom>
        <a:ln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857251</xdr:colOff>
      <xdr:row>0</xdr:row>
      <xdr:rowOff>66675</xdr:rowOff>
    </xdr:from>
    <xdr:to>
      <xdr:col>11</xdr:col>
      <xdr:colOff>161925</xdr:colOff>
      <xdr:row>2</xdr:row>
      <xdr:rowOff>19050</xdr:rowOff>
    </xdr:to>
    <xdr:sp macro="" textlink="">
      <xdr:nvSpPr>
        <xdr:cNvPr id="4" name="Arrow: Dow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6991351" y="66675"/>
          <a:ext cx="304799" cy="314325"/>
        </a:xfrm>
        <a:prstGeom prst="downArrow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182880" tIns="182880" rIns="182880" bIns="182880" rtlCol="0" anchor="t"/>
        <a:lstStyle/>
        <a:p>
          <a:pPr algn="l"/>
          <a:endParaRPr lang="en-US" sz="1100" dirty="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333375</xdr:colOff>
      <xdr:row>3</xdr:row>
      <xdr:rowOff>162604</xdr:rowOff>
    </xdr:from>
    <xdr:to>
      <xdr:col>10</xdr:col>
      <xdr:colOff>333376</xdr:colOff>
      <xdr:row>4</xdr:row>
      <xdr:rowOff>170769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>
          <a:off x="7648575" y="553129"/>
          <a:ext cx="1" cy="179615"/>
        </a:xfrm>
        <a:prstGeom prst="straightConnector1">
          <a:avLst/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</xdr:row>
          <xdr:rowOff>152400</xdr:rowOff>
        </xdr:from>
        <xdr:to>
          <xdr:col>8</xdr:col>
          <xdr:colOff>0</xdr:colOff>
          <xdr:row>4</xdr:row>
          <xdr:rowOff>28575</xdr:rowOff>
        </xdr:to>
        <xdr:sp macro="" textlink="">
          <xdr:nvSpPr>
            <xdr:cNvPr id="306181" name="Option Button 5" descr="All devices covering any band within this frequency range (+/- 10 MHz)" hidden="1">
              <a:extLst>
                <a:ext uri="{63B3BB69-23CF-44E3-9099-C40C66FF867C}">
                  <a14:compatExt spid="_x0000_s306181"/>
                </a:ext>
                <a:ext uri="{FF2B5EF4-FFF2-40B4-BE49-F238E27FC236}">
                  <a16:creationId xmlns:a16="http://schemas.microsoft.com/office/drawing/2014/main" id="{00000000-0008-0000-0500-000005AC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All devices covering any portion of the frequency range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</xdr:row>
          <xdr:rowOff>152400</xdr:rowOff>
        </xdr:from>
        <xdr:to>
          <xdr:col>8</xdr:col>
          <xdr:colOff>95250</xdr:colOff>
          <xdr:row>4</xdr:row>
          <xdr:rowOff>180975</xdr:rowOff>
        </xdr:to>
        <xdr:sp macro="" textlink="">
          <xdr:nvSpPr>
            <xdr:cNvPr id="306182" name="Option Button 6" descr="Only devices covering the full frequency range, potentially in multiple PA designs (+/- 10 MHz)" hidden="1">
              <a:extLst>
                <a:ext uri="{63B3BB69-23CF-44E3-9099-C40C66FF867C}">
                  <a14:compatExt spid="_x0000_s306182"/>
                </a:ext>
                <a:ext uri="{FF2B5EF4-FFF2-40B4-BE49-F238E27FC236}">
                  <a16:creationId xmlns:a16="http://schemas.microsoft.com/office/drawing/2014/main" id="{00000000-0008-0000-0500-000006AC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Only devices covering the full frequency range</a:t>
              </a:r>
            </a:p>
          </xdr:txBody>
        </xdr:sp>
        <xdr:clientData/>
      </xdr:twoCellAnchor>
    </mc:Choice>
    <mc:Fallback/>
  </mc:AlternateContent>
  <xdr:twoCellAnchor>
    <xdr:from>
      <xdr:col>22</xdr:col>
      <xdr:colOff>57150</xdr:colOff>
      <xdr:row>4</xdr:row>
      <xdr:rowOff>1</xdr:rowOff>
    </xdr:from>
    <xdr:to>
      <xdr:col>23</xdr:col>
      <xdr:colOff>38101</xdr:colOff>
      <xdr:row>5</xdr:row>
      <xdr:rowOff>5067</xdr:rowOff>
    </xdr:to>
    <xdr:sp macro="" textlink="">
      <xdr:nvSpPr>
        <xdr:cNvPr id="7" name="TextBox 93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21802725" y="561976"/>
          <a:ext cx="914401" cy="19556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r"/>
          <a:r>
            <a:rPr lang="en-US" sz="700" cap="all" baseline="0">
              <a:solidFill>
                <a:schemeClr val="tx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© 2023 NXP B.V.</a:t>
          </a:r>
        </a:p>
      </xdr:txBody>
    </xdr:sp>
    <xdr:clientData/>
  </xdr:twoCellAnchor>
  <xdr:twoCellAnchor>
    <xdr:from>
      <xdr:col>6</xdr:col>
      <xdr:colOff>0</xdr:colOff>
      <xdr:row>1</xdr:row>
      <xdr:rowOff>95250</xdr:rowOff>
    </xdr:from>
    <xdr:to>
      <xdr:col>8</xdr:col>
      <xdr:colOff>742951</xdr:colOff>
      <xdr:row>1</xdr:row>
      <xdr:rowOff>95250</xdr:rowOff>
    </xdr:to>
    <xdr:cxnSp macro="">
      <xdr:nvCxnSpPr>
        <xdr:cNvPr id="23" name="Straight Arrow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H="1">
          <a:off x="5705475" y="142875"/>
          <a:ext cx="2952751" cy="0"/>
        </a:xfrm>
        <a:prstGeom prst="straightConnector1">
          <a:avLst/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438150</xdr:colOff>
      <xdr:row>4</xdr:row>
      <xdr:rowOff>9525</xdr:rowOff>
    </xdr:from>
    <xdr:to>
      <xdr:col>8</xdr:col>
      <xdr:colOff>38100</xdr:colOff>
      <xdr:row>4</xdr:row>
      <xdr:rowOff>9525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flipH="1">
          <a:off x="6848475" y="571500"/>
          <a:ext cx="352425" cy="0"/>
        </a:xfrm>
        <a:prstGeom prst="straightConnector1">
          <a:avLst/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34528</xdr:colOff>
      <xdr:row>2</xdr:row>
      <xdr:rowOff>75010</xdr:rowOff>
    </xdr:from>
    <xdr:to>
      <xdr:col>8</xdr:col>
      <xdr:colOff>742951</xdr:colOff>
      <xdr:row>2</xdr:row>
      <xdr:rowOff>75010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H="1">
          <a:off x="6444853" y="294085"/>
          <a:ext cx="708423" cy="0"/>
        </a:xfrm>
        <a:prstGeom prst="straightConnector1">
          <a:avLst/>
        </a:prstGeom>
        <a:ln>
          <a:solidFill>
            <a:schemeClr val="accent3">
              <a:lumMod val="75000"/>
            </a:schemeClr>
          </a:solidFill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33934</xdr:colOff>
      <xdr:row>2</xdr:row>
      <xdr:rowOff>77391</xdr:rowOff>
    </xdr:from>
    <xdr:to>
      <xdr:col>8</xdr:col>
      <xdr:colOff>33934</xdr:colOff>
      <xdr:row>4</xdr:row>
      <xdr:rowOff>11906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 flipV="1">
          <a:off x="6444259" y="296466"/>
          <a:ext cx="0" cy="277415"/>
        </a:xfrm>
        <a:prstGeom prst="straightConnector1">
          <a:avLst/>
        </a:prstGeom>
        <a:ln>
          <a:solidFill>
            <a:schemeClr val="accent3">
              <a:lumMod val="75000"/>
            </a:schemeClr>
          </a:solidFill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13167</xdr:colOff>
      <xdr:row>0</xdr:row>
      <xdr:rowOff>38100</xdr:rowOff>
    </xdr:from>
    <xdr:to>
      <xdr:col>2</xdr:col>
      <xdr:colOff>809785</xdr:colOff>
      <xdr:row>3</xdr:row>
      <xdr:rowOff>11509</xdr:rowOff>
    </xdr:to>
    <xdr:grpSp>
      <xdr:nvGrpSpPr>
        <xdr:cNvPr id="306177" name="Group 27">
          <a:extLst>
            <a:ext uri="{FF2B5EF4-FFF2-40B4-BE49-F238E27FC236}">
              <a16:creationId xmlns:a16="http://schemas.microsoft.com/office/drawing/2014/main" id="{00000000-0008-0000-0500-000001AC0400}"/>
            </a:ext>
          </a:extLst>
        </xdr:cNvPr>
        <xdr:cNvGrpSpPr>
          <a:grpSpLocks noChangeAspect="1"/>
        </xdr:cNvGrpSpPr>
      </xdr:nvGrpSpPr>
      <xdr:grpSpPr>
        <a:xfrm>
          <a:off x="222717" y="38100"/>
          <a:ext cx="1006168" cy="363934"/>
          <a:chOff x="271463" y="2852738"/>
          <a:chExt cx="3190876" cy="1149350"/>
        </a:xfrm>
      </xdr:grpSpPr>
      <xdr:sp macro="" textlink="">
        <xdr:nvSpPr>
          <xdr:cNvPr id="306178" name="Freeform 6">
            <a:extLst>
              <a:ext uri="{FF2B5EF4-FFF2-40B4-BE49-F238E27FC236}">
                <a16:creationId xmlns:a16="http://schemas.microsoft.com/office/drawing/2014/main" id="{00000000-0008-0000-0500-000002AC0400}"/>
              </a:ext>
            </a:extLst>
          </xdr:cNvPr>
          <xdr:cNvSpPr>
            <a:spLocks/>
          </xdr:cNvSpPr>
        </xdr:nvSpPr>
        <xdr:spPr bwMode="auto">
          <a:xfrm>
            <a:off x="1577976" y="2852738"/>
            <a:ext cx="609600" cy="1149350"/>
          </a:xfrm>
          <a:custGeom>
            <a:avLst/>
            <a:gdLst>
              <a:gd name="T0" fmla="*/ 0 w 384"/>
              <a:gd name="T1" fmla="*/ 0 h 724"/>
              <a:gd name="T2" fmla="*/ 41 w 384"/>
              <a:gd name="T3" fmla="*/ 0 h 724"/>
              <a:gd name="T4" fmla="*/ 192 w 384"/>
              <a:gd name="T5" fmla="*/ 241 h 724"/>
              <a:gd name="T6" fmla="*/ 341 w 384"/>
              <a:gd name="T7" fmla="*/ 0 h 724"/>
              <a:gd name="T8" fmla="*/ 382 w 384"/>
              <a:gd name="T9" fmla="*/ 0 h 724"/>
              <a:gd name="T10" fmla="*/ 382 w 384"/>
              <a:gd name="T11" fmla="*/ 723 h 724"/>
              <a:gd name="T12" fmla="*/ 384 w 384"/>
              <a:gd name="T13" fmla="*/ 724 h 724"/>
              <a:gd name="T14" fmla="*/ 341 w 384"/>
              <a:gd name="T15" fmla="*/ 724 h 724"/>
              <a:gd name="T16" fmla="*/ 192 w 384"/>
              <a:gd name="T17" fmla="*/ 483 h 724"/>
              <a:gd name="T18" fmla="*/ 41 w 384"/>
              <a:gd name="T19" fmla="*/ 724 h 724"/>
              <a:gd name="T20" fmla="*/ 0 w 384"/>
              <a:gd name="T21" fmla="*/ 724 h 724"/>
              <a:gd name="T22" fmla="*/ 0 w 384"/>
              <a:gd name="T2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</a:cxnLst>
            <a:rect l="0" t="0" r="r" b="b"/>
            <a:pathLst>
              <a:path w="384" h="724">
                <a:moveTo>
                  <a:pt x="0" y="0"/>
                </a:moveTo>
                <a:lnTo>
                  <a:pt x="41" y="0"/>
                </a:lnTo>
                <a:lnTo>
                  <a:pt x="192" y="241"/>
                </a:lnTo>
                <a:lnTo>
                  <a:pt x="341" y="0"/>
                </a:lnTo>
                <a:lnTo>
                  <a:pt x="382" y="0"/>
                </a:lnTo>
                <a:lnTo>
                  <a:pt x="382" y="723"/>
                </a:lnTo>
                <a:lnTo>
                  <a:pt x="384" y="724"/>
                </a:lnTo>
                <a:lnTo>
                  <a:pt x="341" y="724"/>
                </a:lnTo>
                <a:lnTo>
                  <a:pt x="192" y="483"/>
                </a:lnTo>
                <a:lnTo>
                  <a:pt x="41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7DB2DB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06179" name="Freeform 7">
            <a:extLst>
              <a:ext uri="{FF2B5EF4-FFF2-40B4-BE49-F238E27FC236}">
                <a16:creationId xmlns:a16="http://schemas.microsoft.com/office/drawing/2014/main" id="{00000000-0008-0000-0500-000003AC0400}"/>
              </a:ext>
            </a:extLst>
          </xdr:cNvPr>
          <xdr:cNvSpPr>
            <a:spLocks/>
          </xdr:cNvSpPr>
        </xdr:nvSpPr>
        <xdr:spPr bwMode="auto">
          <a:xfrm>
            <a:off x="1225551" y="2852738"/>
            <a:ext cx="352425" cy="1149350"/>
          </a:xfrm>
          <a:custGeom>
            <a:avLst/>
            <a:gdLst>
              <a:gd name="T0" fmla="*/ 0 w 222"/>
              <a:gd name="T1" fmla="*/ 0 h 724"/>
              <a:gd name="T2" fmla="*/ 222 w 222"/>
              <a:gd name="T3" fmla="*/ 0 h 724"/>
              <a:gd name="T4" fmla="*/ 222 w 222"/>
              <a:gd name="T5" fmla="*/ 724 h 724"/>
              <a:gd name="T6" fmla="*/ 0 w 222"/>
              <a:gd name="T7" fmla="*/ 724 h 724"/>
              <a:gd name="T8" fmla="*/ 222 w 222"/>
              <a:gd name="T9" fmla="*/ 361 h 724"/>
              <a:gd name="T10" fmla="*/ 0 w 222"/>
              <a:gd name="T1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222" h="724">
                <a:moveTo>
                  <a:pt x="0" y="0"/>
                </a:moveTo>
                <a:lnTo>
                  <a:pt x="222" y="0"/>
                </a:lnTo>
                <a:lnTo>
                  <a:pt x="222" y="724"/>
                </a:lnTo>
                <a:lnTo>
                  <a:pt x="0" y="724"/>
                </a:lnTo>
                <a:lnTo>
                  <a:pt x="222" y="361"/>
                </a:lnTo>
                <a:lnTo>
                  <a:pt x="0" y="0"/>
                </a:lnTo>
                <a:close/>
              </a:path>
            </a:pathLst>
          </a:custGeom>
          <a:solidFill>
            <a:srgbClr val="958436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06180" name="Freeform 8">
            <a:extLst>
              <a:ext uri="{FF2B5EF4-FFF2-40B4-BE49-F238E27FC236}">
                <a16:creationId xmlns:a16="http://schemas.microsoft.com/office/drawing/2014/main" id="{00000000-0008-0000-0500-000004AC0400}"/>
              </a:ext>
            </a:extLst>
          </xdr:cNvPr>
          <xdr:cNvSpPr>
            <a:spLocks/>
          </xdr:cNvSpPr>
        </xdr:nvSpPr>
        <xdr:spPr bwMode="auto">
          <a:xfrm>
            <a:off x="2184401" y="2852738"/>
            <a:ext cx="354013" cy="1149350"/>
          </a:xfrm>
          <a:custGeom>
            <a:avLst/>
            <a:gdLst>
              <a:gd name="T0" fmla="*/ 0 w 223"/>
              <a:gd name="T1" fmla="*/ 0 h 724"/>
              <a:gd name="T2" fmla="*/ 223 w 223"/>
              <a:gd name="T3" fmla="*/ 0 h 724"/>
              <a:gd name="T4" fmla="*/ 2 w 223"/>
              <a:gd name="T5" fmla="*/ 361 h 724"/>
              <a:gd name="T6" fmla="*/ 223 w 223"/>
              <a:gd name="T7" fmla="*/ 724 h 724"/>
              <a:gd name="T8" fmla="*/ 2 w 223"/>
              <a:gd name="T9" fmla="*/ 724 h 724"/>
              <a:gd name="T10" fmla="*/ 0 w 223"/>
              <a:gd name="T11" fmla="*/ 723 h 724"/>
              <a:gd name="T12" fmla="*/ 0 w 223"/>
              <a:gd name="T13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223" h="724">
                <a:moveTo>
                  <a:pt x="0" y="0"/>
                </a:moveTo>
                <a:lnTo>
                  <a:pt x="223" y="0"/>
                </a:lnTo>
                <a:lnTo>
                  <a:pt x="2" y="361"/>
                </a:lnTo>
                <a:lnTo>
                  <a:pt x="223" y="724"/>
                </a:lnTo>
                <a:lnTo>
                  <a:pt x="2" y="724"/>
                </a:lnTo>
                <a:lnTo>
                  <a:pt x="0" y="723"/>
                </a:lnTo>
                <a:lnTo>
                  <a:pt x="0" y="0"/>
                </a:lnTo>
                <a:close/>
              </a:path>
            </a:pathLst>
          </a:custGeom>
          <a:solidFill>
            <a:srgbClr val="73983E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06183" name="Freeform 9">
            <a:extLst>
              <a:ext uri="{FF2B5EF4-FFF2-40B4-BE49-F238E27FC236}">
                <a16:creationId xmlns:a16="http://schemas.microsoft.com/office/drawing/2014/main" id="{00000000-0008-0000-0500-000007AC0400}"/>
              </a:ext>
            </a:extLst>
          </xdr:cNvPr>
          <xdr:cNvSpPr>
            <a:spLocks noEditPoints="1"/>
          </xdr:cNvSpPr>
        </xdr:nvSpPr>
        <xdr:spPr bwMode="auto">
          <a:xfrm>
            <a:off x="2187576" y="2852738"/>
            <a:ext cx="1274763" cy="1149350"/>
          </a:xfrm>
          <a:custGeom>
            <a:avLst/>
            <a:gdLst>
              <a:gd name="T0" fmla="*/ 221 w 803"/>
              <a:gd name="T1" fmla="*/ 179 h 724"/>
              <a:gd name="T2" fmla="*/ 221 w 803"/>
              <a:gd name="T3" fmla="*/ 383 h 724"/>
              <a:gd name="T4" fmla="*/ 523 w 803"/>
              <a:gd name="T5" fmla="*/ 383 h 724"/>
              <a:gd name="T6" fmla="*/ 543 w 803"/>
              <a:gd name="T7" fmla="*/ 382 h 724"/>
              <a:gd name="T8" fmla="*/ 560 w 803"/>
              <a:gd name="T9" fmla="*/ 374 h 724"/>
              <a:gd name="T10" fmla="*/ 573 w 803"/>
              <a:gd name="T11" fmla="*/ 361 h 724"/>
              <a:gd name="T12" fmla="*/ 583 w 803"/>
              <a:gd name="T13" fmla="*/ 346 h 724"/>
              <a:gd name="T14" fmla="*/ 589 w 803"/>
              <a:gd name="T15" fmla="*/ 329 h 724"/>
              <a:gd name="T16" fmla="*/ 594 w 803"/>
              <a:gd name="T17" fmla="*/ 310 h 724"/>
              <a:gd name="T18" fmla="*/ 596 w 803"/>
              <a:gd name="T19" fmla="*/ 292 h 724"/>
              <a:gd name="T20" fmla="*/ 596 w 803"/>
              <a:gd name="T21" fmla="*/ 256 h 724"/>
              <a:gd name="T22" fmla="*/ 592 w 803"/>
              <a:gd name="T23" fmla="*/ 233 h 724"/>
              <a:gd name="T24" fmla="*/ 586 w 803"/>
              <a:gd name="T25" fmla="*/ 215 h 724"/>
              <a:gd name="T26" fmla="*/ 574 w 803"/>
              <a:gd name="T27" fmla="*/ 200 h 724"/>
              <a:gd name="T28" fmla="*/ 558 w 803"/>
              <a:gd name="T29" fmla="*/ 188 h 724"/>
              <a:gd name="T30" fmla="*/ 533 w 803"/>
              <a:gd name="T31" fmla="*/ 182 h 724"/>
              <a:gd name="T32" fmla="*/ 504 w 803"/>
              <a:gd name="T33" fmla="*/ 179 h 724"/>
              <a:gd name="T34" fmla="*/ 221 w 803"/>
              <a:gd name="T35" fmla="*/ 179 h 724"/>
              <a:gd name="T36" fmla="*/ 221 w 803"/>
              <a:gd name="T37" fmla="*/ 0 h 724"/>
              <a:gd name="T38" fmla="*/ 540 w 803"/>
              <a:gd name="T39" fmla="*/ 0 h 724"/>
              <a:gd name="T40" fmla="*/ 589 w 803"/>
              <a:gd name="T41" fmla="*/ 2 h 724"/>
              <a:gd name="T42" fmla="*/ 633 w 803"/>
              <a:gd name="T43" fmla="*/ 8 h 724"/>
              <a:gd name="T44" fmla="*/ 670 w 803"/>
              <a:gd name="T45" fmla="*/ 18 h 724"/>
              <a:gd name="T46" fmla="*/ 702 w 803"/>
              <a:gd name="T47" fmla="*/ 33 h 724"/>
              <a:gd name="T48" fmla="*/ 729 w 803"/>
              <a:gd name="T49" fmla="*/ 49 h 724"/>
              <a:gd name="T50" fmla="*/ 750 w 803"/>
              <a:gd name="T51" fmla="*/ 70 h 724"/>
              <a:gd name="T52" fmla="*/ 768 w 803"/>
              <a:gd name="T53" fmla="*/ 93 h 724"/>
              <a:gd name="T54" fmla="*/ 781 w 803"/>
              <a:gd name="T55" fmla="*/ 120 h 724"/>
              <a:gd name="T56" fmla="*/ 791 w 803"/>
              <a:gd name="T57" fmla="*/ 149 h 724"/>
              <a:gd name="T58" fmla="*/ 798 w 803"/>
              <a:gd name="T59" fmla="*/ 180 h 724"/>
              <a:gd name="T60" fmla="*/ 803 w 803"/>
              <a:gd name="T61" fmla="*/ 213 h 724"/>
              <a:gd name="T62" fmla="*/ 803 w 803"/>
              <a:gd name="T63" fmla="*/ 247 h 724"/>
              <a:gd name="T64" fmla="*/ 803 w 803"/>
              <a:gd name="T65" fmla="*/ 333 h 724"/>
              <a:gd name="T66" fmla="*/ 803 w 803"/>
              <a:gd name="T67" fmla="*/ 361 h 724"/>
              <a:gd name="T68" fmla="*/ 798 w 803"/>
              <a:gd name="T69" fmla="*/ 392 h 724"/>
              <a:gd name="T70" fmla="*/ 791 w 803"/>
              <a:gd name="T71" fmla="*/ 421 h 724"/>
              <a:gd name="T72" fmla="*/ 781 w 803"/>
              <a:gd name="T73" fmla="*/ 449 h 724"/>
              <a:gd name="T74" fmla="*/ 768 w 803"/>
              <a:gd name="T75" fmla="*/ 475 h 724"/>
              <a:gd name="T76" fmla="*/ 750 w 803"/>
              <a:gd name="T77" fmla="*/ 500 h 724"/>
              <a:gd name="T78" fmla="*/ 729 w 803"/>
              <a:gd name="T79" fmla="*/ 521 h 724"/>
              <a:gd name="T80" fmla="*/ 704 w 803"/>
              <a:gd name="T81" fmla="*/ 539 h 724"/>
              <a:gd name="T82" fmla="*/ 673 w 803"/>
              <a:gd name="T83" fmla="*/ 552 h 724"/>
              <a:gd name="T84" fmla="*/ 638 w 803"/>
              <a:gd name="T85" fmla="*/ 560 h 724"/>
              <a:gd name="T86" fmla="*/ 597 w 803"/>
              <a:gd name="T87" fmla="*/ 564 h 724"/>
              <a:gd name="T88" fmla="*/ 221 w 803"/>
              <a:gd name="T89" fmla="*/ 564 h 724"/>
              <a:gd name="T90" fmla="*/ 221 w 803"/>
              <a:gd name="T91" fmla="*/ 724 h 724"/>
              <a:gd name="T92" fmla="*/ 221 w 803"/>
              <a:gd name="T93" fmla="*/ 724 h 724"/>
              <a:gd name="T94" fmla="*/ 0 w 803"/>
              <a:gd name="T95" fmla="*/ 361 h 724"/>
              <a:gd name="T96" fmla="*/ 221 w 803"/>
              <a:gd name="T97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</a:cxnLst>
            <a:rect l="0" t="0" r="r" b="b"/>
            <a:pathLst>
              <a:path w="803" h="724">
                <a:moveTo>
                  <a:pt x="221" y="179"/>
                </a:moveTo>
                <a:lnTo>
                  <a:pt x="221" y="383"/>
                </a:lnTo>
                <a:lnTo>
                  <a:pt x="523" y="383"/>
                </a:lnTo>
                <a:lnTo>
                  <a:pt x="543" y="382"/>
                </a:lnTo>
                <a:lnTo>
                  <a:pt x="560" y="374"/>
                </a:lnTo>
                <a:lnTo>
                  <a:pt x="573" y="361"/>
                </a:lnTo>
                <a:lnTo>
                  <a:pt x="583" y="346"/>
                </a:lnTo>
                <a:lnTo>
                  <a:pt x="589" y="329"/>
                </a:lnTo>
                <a:lnTo>
                  <a:pt x="594" y="310"/>
                </a:lnTo>
                <a:lnTo>
                  <a:pt x="596" y="292"/>
                </a:lnTo>
                <a:lnTo>
                  <a:pt x="596" y="256"/>
                </a:lnTo>
                <a:lnTo>
                  <a:pt x="592" y="233"/>
                </a:lnTo>
                <a:lnTo>
                  <a:pt x="586" y="215"/>
                </a:lnTo>
                <a:lnTo>
                  <a:pt x="574" y="200"/>
                </a:lnTo>
                <a:lnTo>
                  <a:pt x="558" y="188"/>
                </a:lnTo>
                <a:lnTo>
                  <a:pt x="533" y="182"/>
                </a:lnTo>
                <a:lnTo>
                  <a:pt x="504" y="179"/>
                </a:lnTo>
                <a:lnTo>
                  <a:pt x="221" y="179"/>
                </a:lnTo>
                <a:close/>
                <a:moveTo>
                  <a:pt x="221" y="0"/>
                </a:moveTo>
                <a:lnTo>
                  <a:pt x="540" y="0"/>
                </a:lnTo>
                <a:lnTo>
                  <a:pt x="589" y="2"/>
                </a:lnTo>
                <a:lnTo>
                  <a:pt x="633" y="8"/>
                </a:lnTo>
                <a:lnTo>
                  <a:pt x="670" y="18"/>
                </a:lnTo>
                <a:lnTo>
                  <a:pt x="702" y="33"/>
                </a:lnTo>
                <a:lnTo>
                  <a:pt x="729" y="49"/>
                </a:lnTo>
                <a:lnTo>
                  <a:pt x="750" y="70"/>
                </a:lnTo>
                <a:lnTo>
                  <a:pt x="768" y="93"/>
                </a:lnTo>
                <a:lnTo>
                  <a:pt x="781" y="120"/>
                </a:lnTo>
                <a:lnTo>
                  <a:pt x="791" y="149"/>
                </a:lnTo>
                <a:lnTo>
                  <a:pt x="798" y="180"/>
                </a:lnTo>
                <a:lnTo>
                  <a:pt x="803" y="213"/>
                </a:lnTo>
                <a:lnTo>
                  <a:pt x="803" y="247"/>
                </a:lnTo>
                <a:lnTo>
                  <a:pt x="803" y="333"/>
                </a:lnTo>
                <a:lnTo>
                  <a:pt x="803" y="361"/>
                </a:lnTo>
                <a:lnTo>
                  <a:pt x="798" y="392"/>
                </a:lnTo>
                <a:lnTo>
                  <a:pt x="791" y="421"/>
                </a:lnTo>
                <a:lnTo>
                  <a:pt x="781" y="449"/>
                </a:lnTo>
                <a:lnTo>
                  <a:pt x="768" y="475"/>
                </a:lnTo>
                <a:lnTo>
                  <a:pt x="750" y="500"/>
                </a:lnTo>
                <a:lnTo>
                  <a:pt x="729" y="521"/>
                </a:lnTo>
                <a:lnTo>
                  <a:pt x="704" y="539"/>
                </a:lnTo>
                <a:lnTo>
                  <a:pt x="673" y="552"/>
                </a:lnTo>
                <a:lnTo>
                  <a:pt x="638" y="560"/>
                </a:lnTo>
                <a:lnTo>
                  <a:pt x="597" y="564"/>
                </a:lnTo>
                <a:lnTo>
                  <a:pt x="221" y="564"/>
                </a:lnTo>
                <a:lnTo>
                  <a:pt x="221" y="724"/>
                </a:lnTo>
                <a:lnTo>
                  <a:pt x="221" y="724"/>
                </a:lnTo>
                <a:lnTo>
                  <a:pt x="0" y="361"/>
                </a:lnTo>
                <a:lnTo>
                  <a:pt x="221" y="0"/>
                </a:lnTo>
                <a:close/>
              </a:path>
            </a:pathLst>
          </a:custGeom>
          <a:solidFill>
            <a:srgbClr val="C7D22D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06184" name="Freeform 10">
            <a:extLst>
              <a:ext uri="{FF2B5EF4-FFF2-40B4-BE49-F238E27FC236}">
                <a16:creationId xmlns:a16="http://schemas.microsoft.com/office/drawing/2014/main" id="{00000000-0008-0000-0500-000008AC0400}"/>
              </a:ext>
            </a:extLst>
          </xdr:cNvPr>
          <xdr:cNvSpPr>
            <a:spLocks/>
          </xdr:cNvSpPr>
        </xdr:nvSpPr>
        <xdr:spPr bwMode="auto">
          <a:xfrm>
            <a:off x="271463" y="2852738"/>
            <a:ext cx="1306513" cy="1149350"/>
          </a:xfrm>
          <a:custGeom>
            <a:avLst/>
            <a:gdLst>
              <a:gd name="T0" fmla="*/ 0 w 823"/>
              <a:gd name="T1" fmla="*/ 0 h 724"/>
              <a:gd name="T2" fmla="*/ 223 w 823"/>
              <a:gd name="T3" fmla="*/ 0 h 724"/>
              <a:gd name="T4" fmla="*/ 601 w 823"/>
              <a:gd name="T5" fmla="*/ 438 h 724"/>
              <a:gd name="T6" fmla="*/ 601 w 823"/>
              <a:gd name="T7" fmla="*/ 0 h 724"/>
              <a:gd name="T8" fmla="*/ 601 w 823"/>
              <a:gd name="T9" fmla="*/ 0 h 724"/>
              <a:gd name="T10" fmla="*/ 823 w 823"/>
              <a:gd name="T11" fmla="*/ 361 h 724"/>
              <a:gd name="T12" fmla="*/ 601 w 823"/>
              <a:gd name="T13" fmla="*/ 724 h 724"/>
              <a:gd name="T14" fmla="*/ 223 w 823"/>
              <a:gd name="T15" fmla="*/ 287 h 724"/>
              <a:gd name="T16" fmla="*/ 223 w 823"/>
              <a:gd name="T17" fmla="*/ 724 h 724"/>
              <a:gd name="T18" fmla="*/ 0 w 823"/>
              <a:gd name="T19" fmla="*/ 724 h 724"/>
              <a:gd name="T20" fmla="*/ 0 w 823"/>
              <a:gd name="T21" fmla="*/ 0 h 7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</a:cxnLst>
            <a:rect l="0" t="0" r="r" b="b"/>
            <a:pathLst>
              <a:path w="823" h="724">
                <a:moveTo>
                  <a:pt x="0" y="0"/>
                </a:moveTo>
                <a:lnTo>
                  <a:pt x="223" y="0"/>
                </a:lnTo>
                <a:lnTo>
                  <a:pt x="601" y="438"/>
                </a:lnTo>
                <a:lnTo>
                  <a:pt x="601" y="0"/>
                </a:lnTo>
                <a:lnTo>
                  <a:pt x="601" y="0"/>
                </a:lnTo>
                <a:lnTo>
                  <a:pt x="823" y="361"/>
                </a:lnTo>
                <a:lnTo>
                  <a:pt x="601" y="724"/>
                </a:lnTo>
                <a:lnTo>
                  <a:pt x="223" y="287"/>
                </a:lnTo>
                <a:lnTo>
                  <a:pt x="223" y="724"/>
                </a:lnTo>
                <a:lnTo>
                  <a:pt x="0" y="724"/>
                </a:lnTo>
                <a:lnTo>
                  <a:pt x="0" y="0"/>
                </a:lnTo>
                <a:close/>
              </a:path>
            </a:pathLst>
          </a:custGeom>
          <a:solidFill>
            <a:srgbClr val="FFAD00"/>
          </a:solidFill>
          <a:ln w="0">
            <a:noFill/>
            <a:prstDash val="solid"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Arial" charset="0"/>
                <a:ea typeface="+mn-ea"/>
                <a:cs typeface="+mn-cs"/>
              </a:defRPr>
            </a:lvl9pPr>
          </a:lstStyle>
          <a:p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ime%20List%20LOC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test Devices"/>
      <sheetName val="Selection Assistant"/>
      <sheetName val="Prime List"/>
      <sheetName val="Board List"/>
      <sheetName val="Read Me"/>
      <sheetName val="Bands"/>
      <sheetName val=" "/>
    </sheetNames>
    <sheetDataSet>
      <sheetData sheetId="0" refreshError="1"/>
      <sheetData sheetId="1" refreshError="1"/>
      <sheetData sheetId="2">
        <row r="4">
          <cell r="B4" t="str">
            <v>A6G20Z060WN</v>
          </cell>
          <cell r="C4" t="str">
            <v>0. BL only</v>
          </cell>
        </row>
        <row r="5">
          <cell r="B5" t="str">
            <v>A5M34TG240-TC</v>
          </cell>
          <cell r="C5" t="str">
            <v>0. BL only</v>
          </cell>
        </row>
        <row r="6">
          <cell r="B6" t="str">
            <v>A5M36TG240-TC</v>
          </cell>
          <cell r="C6" t="str">
            <v>0. BL only</v>
          </cell>
        </row>
        <row r="7">
          <cell r="B7" t="str">
            <v>A6G35H111N</v>
          </cell>
          <cell r="C7" t="str">
            <v>0. BL only</v>
          </cell>
        </row>
        <row r="8">
          <cell r="B8" t="str">
            <v>A6G26S003N</v>
          </cell>
          <cell r="C8" t="str">
            <v>0. BL only</v>
          </cell>
        </row>
        <row r="9">
          <cell r="B9" t="str">
            <v>A5G18H800W19N</v>
          </cell>
          <cell r="C9" t="str">
            <v>0. BL only</v>
          </cell>
        </row>
        <row r="10">
          <cell r="B10" t="str">
            <v>A6G26H065N</v>
          </cell>
          <cell r="C10" t="str">
            <v>0. BL only</v>
          </cell>
        </row>
        <row r="11">
          <cell r="B11" t="str">
            <v>A5M36SG339</v>
          </cell>
          <cell r="C11" t="str">
            <v>0. BL only</v>
          </cell>
        </row>
        <row r="12">
          <cell r="B12" t="str">
            <v>BTS7202H</v>
          </cell>
          <cell r="C12" t="str">
            <v>4. Launched</v>
          </cell>
        </row>
        <row r="13">
          <cell r="B13" t="str">
            <v>A3M34TL039</v>
          </cell>
          <cell r="C13" t="str">
            <v>0. BL only</v>
          </cell>
        </row>
        <row r="14">
          <cell r="B14" t="str">
            <v>A5G18H605W19N</v>
          </cell>
          <cell r="C14" t="str">
            <v>0. BL only</v>
          </cell>
        </row>
        <row r="15">
          <cell r="B15" t="str">
            <v>A5M35TG339</v>
          </cell>
          <cell r="C15" t="str">
            <v>0. BL only</v>
          </cell>
        </row>
        <row r="16">
          <cell r="B16" t="str">
            <v>A6G36H500W19N</v>
          </cell>
          <cell r="C16" t="str">
            <v>0. BL only</v>
          </cell>
        </row>
        <row r="17">
          <cell r="B17" t="str">
            <v>A5G38H120N</v>
          </cell>
          <cell r="C17" t="str">
            <v>0. BL only</v>
          </cell>
        </row>
        <row r="18">
          <cell r="B18" t="str">
            <v>A5G08H801W19N</v>
          </cell>
          <cell r="C18" t="str">
            <v>0. BL only</v>
          </cell>
        </row>
        <row r="19">
          <cell r="B19" t="str">
            <v>A6G35H112N</v>
          </cell>
          <cell r="C19" t="str">
            <v>0. BL only</v>
          </cell>
        </row>
        <row r="20">
          <cell r="B20" t="str">
            <v>A6G35H075N</v>
          </cell>
          <cell r="C20" t="str">
            <v>0. BL only</v>
          </cell>
        </row>
        <row r="21">
          <cell r="B21" t="str">
            <v>A5G26H060N</v>
          </cell>
          <cell r="C21" t="str">
            <v>0. Suspended</v>
          </cell>
        </row>
        <row r="22">
          <cell r="B22" t="str">
            <v>A5M26TG242</v>
          </cell>
          <cell r="C22" t="str">
            <v>0. Suspended</v>
          </cell>
        </row>
        <row r="23">
          <cell r="B23" t="str">
            <v>A5M26TG339</v>
          </cell>
          <cell r="C23" t="str">
            <v>0. Suspended</v>
          </cell>
        </row>
        <row r="24">
          <cell r="B24" t="str">
            <v>A5M36SG241</v>
          </cell>
          <cell r="C24" t="str">
            <v>0. Suspended</v>
          </cell>
        </row>
        <row r="25">
          <cell r="B25" t="str">
            <v>A5M35TG338</v>
          </cell>
          <cell r="C25" t="str">
            <v>0. Suspended</v>
          </cell>
        </row>
        <row r="26">
          <cell r="B26" t="str">
            <v>A5M39TG242</v>
          </cell>
          <cell r="C26" t="str">
            <v>0. Suspended</v>
          </cell>
        </row>
        <row r="27">
          <cell r="B27" t="str">
            <v>A5M34TG242-TC</v>
          </cell>
          <cell r="C27" t="str">
            <v>0. Suspended</v>
          </cell>
        </row>
        <row r="28">
          <cell r="B28" t="str">
            <v>A5G21H700W19N</v>
          </cell>
          <cell r="C28" t="str">
            <v>0. Suspended</v>
          </cell>
        </row>
        <row r="29">
          <cell r="B29" t="str">
            <v>A5M34SG239</v>
          </cell>
          <cell r="C29" t="str">
            <v>0. Suspended</v>
          </cell>
        </row>
        <row r="30">
          <cell r="B30" t="str">
            <v>A5G36H110WN</v>
          </cell>
          <cell r="C30" t="str">
            <v>0. Suspended</v>
          </cell>
        </row>
        <row r="31">
          <cell r="B31" t="str">
            <v>A5M35TG141-TC</v>
          </cell>
          <cell r="C31" t="str">
            <v>0. Suspended</v>
          </cell>
        </row>
        <row r="32">
          <cell r="B32" t="str">
            <v>A5G26H400W19N</v>
          </cell>
          <cell r="C32" t="str">
            <v>0. Suspended</v>
          </cell>
        </row>
        <row r="33">
          <cell r="B33" t="str">
            <v>A5G26H055N</v>
          </cell>
          <cell r="C33" t="str">
            <v>1. All OEMs</v>
          </cell>
        </row>
        <row r="34">
          <cell r="B34" t="str">
            <v>A5M26SG240</v>
          </cell>
          <cell r="C34" t="str">
            <v>1. All OEMs</v>
          </cell>
        </row>
        <row r="35">
          <cell r="B35" t="str">
            <v>A5G20H600W19N</v>
          </cell>
          <cell r="C35" t="str">
            <v>1. All OEMs</v>
          </cell>
        </row>
        <row r="36">
          <cell r="B36" t="str">
            <v>A5M39SG239</v>
          </cell>
          <cell r="C36" t="str">
            <v>1. All OEMs</v>
          </cell>
        </row>
        <row r="37">
          <cell r="B37" t="str">
            <v>A5M37SG240</v>
          </cell>
          <cell r="C37" t="str">
            <v>1. All OEMs</v>
          </cell>
        </row>
        <row r="38">
          <cell r="B38" t="str">
            <v>BTS7202U</v>
          </cell>
          <cell r="C38" t="str">
            <v>4. Launched</v>
          </cell>
        </row>
        <row r="39">
          <cell r="B39" t="str">
            <v>BTS7203H</v>
          </cell>
          <cell r="C39" t="str">
            <v>4. Launched</v>
          </cell>
        </row>
        <row r="40">
          <cell r="B40" t="str">
            <v>BTS7203U</v>
          </cell>
          <cell r="C40" t="str">
            <v>4. Launched</v>
          </cell>
        </row>
        <row r="41">
          <cell r="B41" t="str">
            <v>BTS7205H</v>
          </cell>
          <cell r="C41" t="str">
            <v>4. Launched</v>
          </cell>
        </row>
        <row r="42">
          <cell r="B42" t="str">
            <v>BTS7205U</v>
          </cell>
          <cell r="C42" t="str">
            <v>4. Launched</v>
          </cell>
        </row>
        <row r="43">
          <cell r="B43" t="str">
            <v>MMRF1050H</v>
          </cell>
          <cell r="C43" t="str">
            <v>4. Launched</v>
          </cell>
        </row>
        <row r="44">
          <cell r="B44" t="str">
            <v>AFV121KH</v>
          </cell>
          <cell r="C44" t="str">
            <v>4. Launched</v>
          </cell>
        </row>
        <row r="45">
          <cell r="B45" t="str">
            <v>A5G07H800W19N</v>
          </cell>
          <cell r="C45" t="str">
            <v>4. launched</v>
          </cell>
        </row>
        <row r="46">
          <cell r="B46" t="str">
            <v>A5G08H800W19N</v>
          </cell>
          <cell r="C46" t="str">
            <v>3. Mass Market</v>
          </cell>
        </row>
        <row r="47">
          <cell r="B47" t="str">
            <v>A3V07H600-42N</v>
          </cell>
          <cell r="C47" t="str">
            <v>4. Launched</v>
          </cell>
        </row>
        <row r="48">
          <cell r="B48" t="str">
            <v>A2V09H525-04N</v>
          </cell>
          <cell r="C48" t="str">
            <v>4. Launched</v>
          </cell>
        </row>
        <row r="49">
          <cell r="B49" t="str">
            <v>MRF13750H</v>
          </cell>
          <cell r="C49" t="str">
            <v>4. Launched</v>
          </cell>
        </row>
        <row r="50">
          <cell r="B50" t="str">
            <v>A5G21H605W19N</v>
          </cell>
          <cell r="C50" t="str">
            <v>3. Mass Market</v>
          </cell>
        </row>
        <row r="51">
          <cell r="B51" t="str">
            <v>AFV10700H</v>
          </cell>
          <cell r="C51" t="str">
            <v>4. Launched</v>
          </cell>
        </row>
        <row r="52">
          <cell r="B52" t="str">
            <v>A5G18H610W19N</v>
          </cell>
          <cell r="C52" t="str">
            <v>3. Mass Market</v>
          </cell>
        </row>
        <row r="53">
          <cell r="B53" t="str">
            <v>A5G19H605W19N</v>
          </cell>
          <cell r="C53" t="str">
            <v>2. Select disty</v>
          </cell>
        </row>
        <row r="54">
          <cell r="B54" t="str">
            <v>A2V07H525-04N</v>
          </cell>
          <cell r="C54" t="str">
            <v>4. Launched</v>
          </cell>
        </row>
        <row r="55">
          <cell r="B55" t="str">
            <v>A5G26H605W19N</v>
          </cell>
          <cell r="C55" t="str">
            <v>3. Mass Market</v>
          </cell>
        </row>
        <row r="56">
          <cell r="B56" t="str">
            <v>A2V09H400-04N</v>
          </cell>
          <cell r="C56" t="str">
            <v>4. Launched</v>
          </cell>
        </row>
        <row r="57">
          <cell r="B57" t="str">
            <v>A3T19H455W23S</v>
          </cell>
          <cell r="C57" t="str">
            <v>4. Launched</v>
          </cell>
        </row>
        <row r="58">
          <cell r="B58" t="str">
            <v>A2V07H400-04N</v>
          </cell>
          <cell r="C58" t="str">
            <v>4. Launched</v>
          </cell>
        </row>
        <row r="59">
          <cell r="B59" t="str">
            <v>A2V09H400-04S</v>
          </cell>
          <cell r="C59" t="str">
            <v>4. Launched</v>
          </cell>
        </row>
        <row r="60">
          <cell r="B60" t="str">
            <v>A3T21H455W23S</v>
          </cell>
          <cell r="C60" t="str">
            <v>4. Launched</v>
          </cell>
        </row>
        <row r="61">
          <cell r="B61" t="str">
            <v>AFV09P350-04N</v>
          </cell>
          <cell r="C61" t="str">
            <v>4. Launched</v>
          </cell>
        </row>
        <row r="62">
          <cell r="B62" t="str">
            <v>A3T21H400W23S</v>
          </cell>
          <cell r="C62" t="str">
            <v>4. Launched</v>
          </cell>
        </row>
        <row r="63">
          <cell r="B63" t="str">
            <v>A3T18H400W23S</v>
          </cell>
          <cell r="C63" t="str">
            <v>4. Launched</v>
          </cell>
        </row>
        <row r="64">
          <cell r="B64" t="str">
            <v>A3T23H300W23S</v>
          </cell>
          <cell r="C64" t="str">
            <v>4. Launched</v>
          </cell>
        </row>
        <row r="65">
          <cell r="B65" t="str">
            <v>A2V09H300-04N</v>
          </cell>
          <cell r="C65" t="str">
            <v>4. Launched</v>
          </cell>
        </row>
        <row r="66">
          <cell r="B66" t="str">
            <v>A2T09VD250N</v>
          </cell>
          <cell r="C66" t="str">
            <v>4. Launched</v>
          </cell>
        </row>
        <row r="67">
          <cell r="B67" t="str">
            <v>AFIC10275N</v>
          </cell>
          <cell r="C67" t="str">
            <v>4. Launched</v>
          </cell>
        </row>
        <row r="68">
          <cell r="B68" t="str">
            <v>A2T18S166W12S</v>
          </cell>
          <cell r="C68" t="str">
            <v>4. Launched</v>
          </cell>
        </row>
        <row r="69">
          <cell r="B69" t="str">
            <v>MMRF5018HS</v>
          </cell>
          <cell r="C69" t="str">
            <v>4. Launched</v>
          </cell>
        </row>
        <row r="70">
          <cell r="B70" t="str">
            <v>MMRF5014H</v>
          </cell>
          <cell r="C70" t="str">
            <v>4. Launched</v>
          </cell>
        </row>
        <row r="71">
          <cell r="B71" t="str">
            <v>A5M20TG042</v>
          </cell>
          <cell r="C71" t="str">
            <v>3. Mass Market</v>
          </cell>
        </row>
        <row r="72">
          <cell r="B72" t="str">
            <v>A5M34TG242</v>
          </cell>
          <cell r="C72" t="str">
            <v>2. Select disty</v>
          </cell>
        </row>
        <row r="73">
          <cell r="B73" t="str">
            <v>A5M36TG242</v>
          </cell>
          <cell r="C73" t="str">
            <v>2. Select disty</v>
          </cell>
        </row>
        <row r="74">
          <cell r="B74" t="str">
            <v>A5G26H110N</v>
          </cell>
          <cell r="C74" t="str">
            <v>4. Launched</v>
          </cell>
        </row>
        <row r="75">
          <cell r="B75" t="str">
            <v>A5G37H110N</v>
          </cell>
          <cell r="C75" t="str">
            <v>4. Launched</v>
          </cell>
        </row>
        <row r="76">
          <cell r="B76" t="str">
            <v>A5G35H120N</v>
          </cell>
          <cell r="C76" t="str">
            <v>4. Launched</v>
          </cell>
        </row>
        <row r="77">
          <cell r="B77" t="str">
            <v>A5M35TG140-TC</v>
          </cell>
          <cell r="C77" t="str">
            <v>4. Launched</v>
          </cell>
        </row>
        <row r="78">
          <cell r="B78" t="str">
            <v>A5G23H110N</v>
          </cell>
          <cell r="C78" t="str">
            <v>4. Launched</v>
          </cell>
        </row>
        <row r="79">
          <cell r="B79" t="str">
            <v>A5G35H110N</v>
          </cell>
          <cell r="C79" t="str">
            <v>4. Launched</v>
          </cell>
        </row>
        <row r="80">
          <cell r="B80" t="str">
            <v>A5M36TG140-TC</v>
          </cell>
          <cell r="C80" t="str">
            <v>4. Launched</v>
          </cell>
        </row>
        <row r="81">
          <cell r="B81" t="str">
            <v>A5M34TG140-TC</v>
          </cell>
          <cell r="C81" t="str">
            <v>4. Launched</v>
          </cell>
        </row>
        <row r="82">
          <cell r="B82" t="str">
            <v>A3I25D080N</v>
          </cell>
          <cell r="C82" t="str">
            <v>4. Launched</v>
          </cell>
        </row>
        <row r="83">
          <cell r="B83" t="str">
            <v>A5M37TG240</v>
          </cell>
          <cell r="C83" t="str">
            <v>2. Select disty</v>
          </cell>
        </row>
        <row r="84">
          <cell r="B84" t="str">
            <v>A5M36TG140</v>
          </cell>
          <cell r="C84" t="str">
            <v>4. Launched</v>
          </cell>
        </row>
        <row r="85">
          <cell r="B85" t="str">
            <v>A2I09VD050N</v>
          </cell>
          <cell r="C85" t="str">
            <v>4. Launched</v>
          </cell>
        </row>
        <row r="86">
          <cell r="B86" t="str">
            <v>A5G23H065N</v>
          </cell>
          <cell r="C86" t="str">
            <v>4. Launched</v>
          </cell>
        </row>
        <row r="87">
          <cell r="B87" t="str">
            <v>A5M36TG240</v>
          </cell>
          <cell r="C87" t="str">
            <v>2. Select disty</v>
          </cell>
        </row>
        <row r="88">
          <cell r="B88" t="str">
            <v>A3I20X050N</v>
          </cell>
          <cell r="C88" t="str">
            <v>4. Launched</v>
          </cell>
        </row>
        <row r="89">
          <cell r="B89" t="str">
            <v>A5M39TG140</v>
          </cell>
          <cell r="C89" t="str">
            <v>4. Launched</v>
          </cell>
        </row>
        <row r="90">
          <cell r="B90" t="str">
            <v>A5M36SG239</v>
          </cell>
          <cell r="C90" t="str">
            <v>2. Select disty</v>
          </cell>
        </row>
        <row r="91">
          <cell r="B91" t="str">
            <v>A3M34TL139</v>
          </cell>
          <cell r="C91" t="str">
            <v>4. Launched</v>
          </cell>
        </row>
        <row r="92">
          <cell r="B92" t="str">
            <v>A3M37TL039</v>
          </cell>
          <cell r="C92" t="str">
            <v>4. Launched</v>
          </cell>
        </row>
        <row r="93">
          <cell r="B93" t="str">
            <v>A3I25X050N</v>
          </cell>
          <cell r="C93" t="str">
            <v>4. Launched</v>
          </cell>
        </row>
        <row r="94">
          <cell r="B94" t="str">
            <v>A5G38H055N</v>
          </cell>
          <cell r="C94" t="str">
            <v>4. launched</v>
          </cell>
        </row>
        <row r="95">
          <cell r="B95" t="str">
            <v>A5G35H055N</v>
          </cell>
          <cell r="C95" t="str">
            <v>4. Launched</v>
          </cell>
        </row>
        <row r="96">
          <cell r="B96" t="str">
            <v>A3G26D055N</v>
          </cell>
          <cell r="C96" t="str">
            <v>4. Launched</v>
          </cell>
        </row>
        <row r="97">
          <cell r="B97" t="str">
            <v>A3M35TL039</v>
          </cell>
          <cell r="C97" t="str">
            <v>4. Launched</v>
          </cell>
        </row>
        <row r="98">
          <cell r="B98" t="str">
            <v>AFSC5G23E39</v>
          </cell>
          <cell r="C98" t="str">
            <v>4. Launched</v>
          </cell>
        </row>
        <row r="99">
          <cell r="B99" t="str">
            <v>AFSC5G26E39</v>
          </cell>
          <cell r="C99" t="str">
            <v>4. Launched</v>
          </cell>
        </row>
        <row r="100">
          <cell r="B100" t="str">
            <v>A3M38SL039</v>
          </cell>
          <cell r="C100" t="str">
            <v>4. Launched</v>
          </cell>
        </row>
        <row r="101">
          <cell r="B101" t="str">
            <v>A3M34SL039</v>
          </cell>
          <cell r="C101" t="str">
            <v>4. Launched</v>
          </cell>
        </row>
        <row r="102">
          <cell r="B102" t="str">
            <v>A3M39SL039</v>
          </cell>
          <cell r="C102" t="str">
            <v>4. Launched</v>
          </cell>
        </row>
        <row r="103">
          <cell r="B103" t="str">
            <v>A3M36SL039</v>
          </cell>
          <cell r="C103" t="str">
            <v>4. Launched</v>
          </cell>
        </row>
        <row r="104">
          <cell r="B104" t="str">
            <v>AFSC5G26F38</v>
          </cell>
          <cell r="C104" t="str">
            <v>4. Launched</v>
          </cell>
        </row>
        <row r="105">
          <cell r="B105" t="str">
            <v>A5G38H045N</v>
          </cell>
          <cell r="C105" t="str">
            <v>4. Launched</v>
          </cell>
        </row>
        <row r="106">
          <cell r="B106" t="str">
            <v>AFSC5G35E38</v>
          </cell>
          <cell r="C106" t="str">
            <v>4. Launched</v>
          </cell>
        </row>
        <row r="107">
          <cell r="B107" t="str">
            <v>AFSC5G26E38</v>
          </cell>
          <cell r="C107" t="str">
            <v>4. Launched</v>
          </cell>
        </row>
        <row r="108">
          <cell r="B108" t="str">
            <v>AFSC5G40E38</v>
          </cell>
          <cell r="C108" t="str">
            <v>4. Launched</v>
          </cell>
        </row>
        <row r="109">
          <cell r="B109" t="str">
            <v>AFSC5G37E38</v>
          </cell>
          <cell r="C109" t="str">
            <v>4. Launched</v>
          </cell>
        </row>
        <row r="110">
          <cell r="B110" t="str">
            <v>A2I09VD030N</v>
          </cell>
          <cell r="C110" t="str">
            <v>4. Launched</v>
          </cell>
        </row>
        <row r="111">
          <cell r="B111" t="str">
            <v>AFSC5G35E37</v>
          </cell>
          <cell r="C111" t="str">
            <v>4. Launched</v>
          </cell>
        </row>
        <row r="112">
          <cell r="B112" t="str">
            <v>AFSC5G37D37</v>
          </cell>
          <cell r="C112" t="str">
            <v>4. Launched</v>
          </cell>
        </row>
        <row r="113">
          <cell r="B113" t="str">
            <v>AFSC5G35D37</v>
          </cell>
          <cell r="C113" t="str">
            <v>4. Launched</v>
          </cell>
        </row>
        <row r="114">
          <cell r="B114" t="str">
            <v>A3M36SL037</v>
          </cell>
          <cell r="C114" t="str">
            <v>4. Launched</v>
          </cell>
        </row>
        <row r="115">
          <cell r="B115" t="str">
            <v>MD8IC925N</v>
          </cell>
          <cell r="C115" t="str">
            <v>4. Launched</v>
          </cell>
        </row>
        <row r="116">
          <cell r="B116" t="str">
            <v>A2T08VD020N</v>
          </cell>
          <cell r="C116" t="str">
            <v>4. Launched</v>
          </cell>
        </row>
        <row r="117">
          <cell r="B117" t="str">
            <v>AFSC5G35D35</v>
          </cell>
          <cell r="C117" t="str">
            <v>4. Launched</v>
          </cell>
        </row>
        <row r="118">
          <cell r="B118" t="str">
            <v>AFT20S015N</v>
          </cell>
          <cell r="C118" t="str">
            <v>4. Launched</v>
          </cell>
        </row>
        <row r="119">
          <cell r="B119" t="str">
            <v>MW7IC915N</v>
          </cell>
          <cell r="C119" t="str">
            <v>4. Launched</v>
          </cell>
        </row>
        <row r="120">
          <cell r="B120" t="str">
            <v>MHT2012N</v>
          </cell>
          <cell r="C120" t="str">
            <v>4. Launched</v>
          </cell>
        </row>
        <row r="121">
          <cell r="B121" t="str">
            <v>A5G26S008N</v>
          </cell>
          <cell r="C121" t="str">
            <v>4. Launched</v>
          </cell>
        </row>
        <row r="122">
          <cell r="B122" t="str">
            <v>A5G35S008N</v>
          </cell>
          <cell r="C122" t="str">
            <v>4. Launched</v>
          </cell>
        </row>
        <row r="123">
          <cell r="B123" t="str">
            <v>A5G35S004N</v>
          </cell>
          <cell r="C123" t="str">
            <v>4. Launched</v>
          </cell>
        </row>
        <row r="124">
          <cell r="B124" t="str">
            <v>A5G26S004N</v>
          </cell>
          <cell r="C124" t="str">
            <v>4. Launched</v>
          </cell>
        </row>
        <row r="125">
          <cell r="B125" t="str">
            <v>MMZ25332B4</v>
          </cell>
          <cell r="C125" t="str">
            <v>4. Launched</v>
          </cell>
        </row>
        <row r="126">
          <cell r="B126" t="str">
            <v>MMZ38333B</v>
          </cell>
          <cell r="C126" t="str">
            <v>4. Launched</v>
          </cell>
        </row>
        <row r="127">
          <cell r="B127" t="str">
            <v>MMZ09312B</v>
          </cell>
          <cell r="C127" t="str">
            <v>4. Launched</v>
          </cell>
        </row>
        <row r="128">
          <cell r="B128" t="str">
            <v>BTS6403U</v>
          </cell>
          <cell r="C128" t="str">
            <v>4. Launched</v>
          </cell>
        </row>
        <row r="129">
          <cell r="B129" t="str">
            <v>BTS6305U</v>
          </cell>
          <cell r="C129" t="str">
            <v>4. Launched</v>
          </cell>
        </row>
        <row r="130">
          <cell r="B130" t="str">
            <v>BTS6303U</v>
          </cell>
          <cell r="C130" t="str">
            <v>4. Launched</v>
          </cell>
        </row>
        <row r="131">
          <cell r="B131" t="str">
            <v>BTS6201U</v>
          </cell>
          <cell r="C131" t="str">
            <v>4. Launched</v>
          </cell>
        </row>
        <row r="132">
          <cell r="B132" t="str">
            <v>BTS6302U</v>
          </cell>
          <cell r="C132" t="str">
            <v>4. Launched</v>
          </cell>
        </row>
        <row r="133">
          <cell r="B133" t="str">
            <v>A3M40PD012</v>
          </cell>
          <cell r="C133" t="str">
            <v>4. Launched</v>
          </cell>
        </row>
        <row r="134">
          <cell r="B134" t="str">
            <v>MMG3014N</v>
          </cell>
          <cell r="C134" t="str">
            <v>4. Launched</v>
          </cell>
        </row>
        <row r="135">
          <cell r="B135" t="str">
            <v>MMG20241H</v>
          </cell>
          <cell r="C135" t="str">
            <v>4. Launched</v>
          </cell>
        </row>
        <row r="136">
          <cell r="B136" t="str">
            <v>MMG3H21N</v>
          </cell>
          <cell r="C136" t="str">
            <v>4. Launched</v>
          </cell>
        </row>
        <row r="137">
          <cell r="B137" t="str">
            <v>MMW9002KC</v>
          </cell>
          <cell r="C137" t="str">
            <v>3.9 Web released but no public DS</v>
          </cell>
        </row>
        <row r="138">
          <cell r="B138" t="str">
            <v>A3G23H500W17S</v>
          </cell>
          <cell r="C138" t="str">
            <v>5. NRND</v>
          </cell>
        </row>
        <row r="139">
          <cell r="B139" t="str">
            <v>A3G26H502W17S</v>
          </cell>
          <cell r="C139" t="str">
            <v>5. NRND</v>
          </cell>
        </row>
        <row r="140">
          <cell r="B140" t="str">
            <v>A3G18D510-04S</v>
          </cell>
          <cell r="C140" t="str">
            <v>5. NRND</v>
          </cell>
        </row>
        <row r="141">
          <cell r="B141" t="str">
            <v>A3G20S350-01S</v>
          </cell>
          <cell r="C141" t="str">
            <v>5. NRND</v>
          </cell>
        </row>
        <row r="142">
          <cell r="B142" t="str">
            <v>A3G26H200W17S</v>
          </cell>
          <cell r="C142" t="str">
            <v>5. NRND</v>
          </cell>
        </row>
        <row r="143">
          <cell r="B143" t="str">
            <v>MRF24G300HS</v>
          </cell>
          <cell r="C143" t="str">
            <v>5. NRND</v>
          </cell>
        </row>
        <row r="144">
          <cell r="B144" t="str">
            <v>A3G26H501W17S</v>
          </cell>
          <cell r="C144" t="str">
            <v>5. NRND</v>
          </cell>
        </row>
        <row r="145">
          <cell r="B145" t="str">
            <v>MW6S004N</v>
          </cell>
          <cell r="C145" t="str">
            <v>5. NRND</v>
          </cell>
        </row>
        <row r="146">
          <cell r="B146" t="str">
            <v>AFIC901N</v>
          </cell>
          <cell r="C146" t="str">
            <v>5. NRND</v>
          </cell>
        </row>
        <row r="147">
          <cell r="B147" t="str">
            <v>AFT05MS003N</v>
          </cell>
          <cell r="C147" t="str">
            <v>5. NRND</v>
          </cell>
        </row>
        <row r="148">
          <cell r="B148" t="str">
            <v>AFT05MS031N</v>
          </cell>
          <cell r="C148" t="str">
            <v>5. NRND</v>
          </cell>
        </row>
        <row r="149">
          <cell r="B149" t="str">
            <v>AFT09MS007N</v>
          </cell>
          <cell r="C149" t="str">
            <v>5. NRND</v>
          </cell>
        </row>
        <row r="150">
          <cell r="B150" t="str">
            <v>AFT09MS031N</v>
          </cell>
          <cell r="C150" t="str">
            <v>5. NRND</v>
          </cell>
        </row>
        <row r="151">
          <cell r="B151" t="str">
            <v>MHT1803A</v>
          </cell>
          <cell r="C151" t="str">
            <v>5. NRND</v>
          </cell>
        </row>
        <row r="152">
          <cell r="B152" t="str">
            <v>MRF101AN</v>
          </cell>
          <cell r="C152" t="str">
            <v>5. NRND</v>
          </cell>
        </row>
        <row r="153">
          <cell r="B153" t="str">
            <v>MRF1K50H</v>
          </cell>
          <cell r="C153" t="str">
            <v>5. NRND</v>
          </cell>
        </row>
        <row r="154">
          <cell r="B154" t="str">
            <v>MRF1K50N</v>
          </cell>
          <cell r="C154" t="str">
            <v>5. NRND</v>
          </cell>
        </row>
        <row r="155">
          <cell r="B155" t="str">
            <v>MRF300AN</v>
          </cell>
          <cell r="C155" t="str">
            <v>5. NRND</v>
          </cell>
        </row>
        <row r="156">
          <cell r="B156" t="str">
            <v>MRF6VP11KH</v>
          </cell>
          <cell r="C156" t="str">
            <v>5. NRND</v>
          </cell>
        </row>
        <row r="157">
          <cell r="B157" t="str">
            <v>MRFE6VP100H</v>
          </cell>
          <cell r="C157" t="str">
            <v>5. NRND</v>
          </cell>
        </row>
        <row r="158">
          <cell r="B158" t="str">
            <v>MRFE6VP5150N</v>
          </cell>
          <cell r="C158" t="str">
            <v>5. NRND</v>
          </cell>
        </row>
        <row r="159">
          <cell r="B159" t="str">
            <v>MRFE6VP5300N</v>
          </cell>
          <cell r="C159" t="str">
            <v>5. NRND</v>
          </cell>
        </row>
        <row r="160">
          <cell r="B160" t="str">
            <v>MRFE6VP5600H</v>
          </cell>
          <cell r="C160" t="str">
            <v>5. NRND</v>
          </cell>
        </row>
        <row r="161">
          <cell r="B161" t="str">
            <v>MRFE6VP61K25H</v>
          </cell>
          <cell r="C161" t="str">
            <v>5. NRND</v>
          </cell>
        </row>
        <row r="162">
          <cell r="B162" t="str">
            <v>MRFE6VP61K25N</v>
          </cell>
          <cell r="C162" t="str">
            <v>5. NRND</v>
          </cell>
        </row>
        <row r="163">
          <cell r="B163" t="str">
            <v>MRFE6VP6300H</v>
          </cell>
          <cell r="C163" t="str">
            <v>5. NRND</v>
          </cell>
        </row>
        <row r="164">
          <cell r="B164" t="str">
            <v>MRFE6VP6600N</v>
          </cell>
          <cell r="C164" t="str">
            <v>5. NRND</v>
          </cell>
        </row>
        <row r="165">
          <cell r="B165" t="str">
            <v>MRFE6VS25L</v>
          </cell>
          <cell r="C165" t="str">
            <v>5. NRND</v>
          </cell>
        </row>
        <row r="166">
          <cell r="B166" t="str">
            <v>MRFE6VS25N</v>
          </cell>
          <cell r="C166" t="str">
            <v>5. NRND</v>
          </cell>
        </row>
        <row r="167">
          <cell r="B167" t="str">
            <v>MRFX035H</v>
          </cell>
          <cell r="C167" t="str">
            <v>5. NRND</v>
          </cell>
        </row>
        <row r="168">
          <cell r="B168" t="str">
            <v>MRFX1K80H</v>
          </cell>
          <cell r="C168" t="str">
            <v>5. NRND</v>
          </cell>
        </row>
        <row r="169">
          <cell r="B169" t="str">
            <v>MRFX1K80N</v>
          </cell>
          <cell r="C169" t="str">
            <v>5. NRND</v>
          </cell>
        </row>
        <row r="170">
          <cell r="B170" t="str">
            <v>MRFX600H</v>
          </cell>
          <cell r="C170" t="str">
            <v>5. NRND</v>
          </cell>
        </row>
        <row r="171">
          <cell r="B171" t="str">
            <v>MMRF1318N</v>
          </cell>
          <cell r="C171" t="str">
            <v>5. NRND</v>
          </cell>
        </row>
        <row r="172">
          <cell r="B172" t="str">
            <v>MRF6V2010N</v>
          </cell>
          <cell r="C172" t="str">
            <v>5. NRND</v>
          </cell>
        </row>
        <row r="173">
          <cell r="B173" t="str">
            <v>MRF6V2150N</v>
          </cell>
          <cell r="C173" t="str">
            <v>5. NRND</v>
          </cell>
        </row>
        <row r="174">
          <cell r="B174" t="str">
            <v>MMRF5017HS</v>
          </cell>
          <cell r="C174" t="str">
            <v>5. NRND</v>
          </cell>
        </row>
        <row r="175">
          <cell r="B175" t="str">
            <v>AFT27S006N</v>
          </cell>
          <cell r="C175" t="str">
            <v>5. NRND</v>
          </cell>
        </row>
        <row r="176">
          <cell r="B176" t="str">
            <v>AFT27S010N</v>
          </cell>
          <cell r="C176" t="str">
            <v>5. NRND</v>
          </cell>
        </row>
        <row r="177">
          <cell r="B177" t="str">
            <v>MW7IC008N</v>
          </cell>
          <cell r="C177" t="str">
            <v>5. NRND</v>
          </cell>
        </row>
        <row r="178">
          <cell r="B178" t="str">
            <v>MRF1513N</v>
          </cell>
          <cell r="C178" t="str">
            <v>5. NRND</v>
          </cell>
        </row>
        <row r="179">
          <cell r="B179" t="str">
            <v>MRF1535N</v>
          </cell>
          <cell r="C179" t="str">
            <v>5. NRND</v>
          </cell>
        </row>
        <row r="180">
          <cell r="B180" t="str">
            <v>AFM906N</v>
          </cell>
          <cell r="C180" t="str">
            <v>5. NRND</v>
          </cell>
        </row>
        <row r="181">
          <cell r="B181" t="str">
            <v>AFM907N</v>
          </cell>
          <cell r="C181" t="str">
            <v>5. NRND</v>
          </cell>
        </row>
        <row r="182">
          <cell r="B182" t="str">
            <v>AFT05MP075N</v>
          </cell>
          <cell r="C182" t="str">
            <v>5. NRND</v>
          </cell>
        </row>
        <row r="183">
          <cell r="B183" t="str">
            <v>AFT05MS004N</v>
          </cell>
          <cell r="C183" t="str">
            <v>5. NRND</v>
          </cell>
        </row>
        <row r="184">
          <cell r="B184" t="str">
            <v>AFT05MS006N</v>
          </cell>
          <cell r="C184" t="str">
            <v>5. NRND</v>
          </cell>
        </row>
        <row r="185">
          <cell r="B185" t="str">
            <v>AFT09MS015N</v>
          </cell>
          <cell r="C185" t="str">
            <v>5. NRND</v>
          </cell>
        </row>
        <row r="186">
          <cell r="B186" t="str">
            <v>MRF1517N</v>
          </cell>
          <cell r="C186" t="str">
            <v>5. NRND</v>
          </cell>
        </row>
        <row r="187">
          <cell r="B187" t="str">
            <v>MRF1518N</v>
          </cell>
          <cell r="C187" t="str">
            <v>5. NRND</v>
          </cell>
        </row>
        <row r="188">
          <cell r="B188" t="str">
            <v>A2T27S007N</v>
          </cell>
          <cell r="C188" t="str">
            <v>5. NRND</v>
          </cell>
        </row>
        <row r="189">
          <cell r="B189" t="str">
            <v>A2T27S020N</v>
          </cell>
          <cell r="C189" t="str">
            <v>5. NRND</v>
          </cell>
        </row>
        <row r="190">
          <cell r="B190" t="str">
            <v>MW6S010N</v>
          </cell>
          <cell r="C190" t="str">
            <v>5. NRND</v>
          </cell>
        </row>
        <row r="191">
          <cell r="B191" t="str">
            <v>MRF6V3090N</v>
          </cell>
          <cell r="C191" t="str">
            <v>5. NRND</v>
          </cell>
        </row>
        <row r="192">
          <cell r="B192" t="str">
            <v>MRF6VP3450H</v>
          </cell>
          <cell r="C192" t="str">
            <v>5. NRND</v>
          </cell>
        </row>
        <row r="193">
          <cell r="B193" t="str">
            <v>MRFE6S9060N</v>
          </cell>
          <cell r="C193" t="str">
            <v>5. NRND</v>
          </cell>
        </row>
        <row r="194">
          <cell r="B194" t="str">
            <v>MRFE6VP8600H</v>
          </cell>
          <cell r="C194" t="str">
            <v>5. NRND</v>
          </cell>
        </row>
        <row r="195">
          <cell r="B195" t="str">
            <v>MRFE8VP8600H</v>
          </cell>
          <cell r="C195" t="str">
            <v>5. NRND</v>
          </cell>
        </row>
        <row r="196">
          <cell r="B196" t="str">
            <v>A2I09VD015N</v>
          </cell>
          <cell r="C196" t="str">
            <v>5. NRND</v>
          </cell>
        </row>
        <row r="197">
          <cell r="B197" t="str">
            <v>MRF8VP13350N</v>
          </cell>
          <cell r="C197" t="str">
            <v>5. NRND</v>
          </cell>
        </row>
        <row r="198">
          <cell r="B198" t="str">
            <v>A2T07D160W04S</v>
          </cell>
          <cell r="C198" t="str">
            <v>5. NRND</v>
          </cell>
        </row>
        <row r="199">
          <cell r="B199" t="str">
            <v>A2T07H310-24S</v>
          </cell>
          <cell r="C199" t="str">
            <v>5. NRND</v>
          </cell>
        </row>
        <row r="200">
          <cell r="B200" t="str">
            <v>A2T09D400-23N</v>
          </cell>
          <cell r="C200" t="str">
            <v>5. NRND</v>
          </cell>
        </row>
        <row r="201">
          <cell r="B201" t="str">
            <v>A2T09VD300N</v>
          </cell>
          <cell r="C201" t="str">
            <v>5. NRND</v>
          </cell>
        </row>
        <row r="202">
          <cell r="B202" t="str">
            <v>A3V09H521-24S</v>
          </cell>
          <cell r="C202" t="str">
            <v>5. NRND</v>
          </cell>
        </row>
        <row r="203">
          <cell r="B203" t="str">
            <v>AFT09S282N</v>
          </cell>
          <cell r="C203" t="str">
            <v>5. NRND</v>
          </cell>
        </row>
        <row r="204">
          <cell r="B204" t="str">
            <v>A2I08H040N</v>
          </cell>
          <cell r="C204" t="str">
            <v>5. NRND</v>
          </cell>
        </row>
        <row r="205">
          <cell r="B205" t="str">
            <v>A2T08VD021N</v>
          </cell>
          <cell r="C205" t="str">
            <v>5. NRND</v>
          </cell>
        </row>
        <row r="206">
          <cell r="B206" t="str">
            <v>AFT27S012N</v>
          </cell>
          <cell r="C206" t="str">
            <v>5. NRND</v>
          </cell>
        </row>
        <row r="207">
          <cell r="B207" t="str">
            <v>MHT1006N</v>
          </cell>
          <cell r="C207" t="str">
            <v>5. NRND</v>
          </cell>
        </row>
        <row r="208">
          <cell r="B208" t="str">
            <v>MRF8P9040N</v>
          </cell>
          <cell r="C208" t="str">
            <v>5. NRND</v>
          </cell>
        </row>
        <row r="209">
          <cell r="B209" t="str">
            <v>AFT09MP055N</v>
          </cell>
          <cell r="C209" t="str">
            <v>5. NRND</v>
          </cell>
        </row>
        <row r="210">
          <cell r="B210" t="str">
            <v>MRF8P8300H</v>
          </cell>
          <cell r="C210" t="str">
            <v>5. NRND</v>
          </cell>
        </row>
        <row r="211">
          <cell r="B211" t="str">
            <v>MD8IC970N</v>
          </cell>
          <cell r="C211" t="str">
            <v>5. NRND</v>
          </cell>
        </row>
        <row r="212">
          <cell r="B212" t="str">
            <v>MRF8S9120N</v>
          </cell>
          <cell r="C212" t="str">
            <v>5. NRND</v>
          </cell>
        </row>
        <row r="213">
          <cell r="B213" t="str">
            <v>MRF8S9232N</v>
          </cell>
          <cell r="C213" t="str">
            <v>5. NRND</v>
          </cell>
        </row>
        <row r="214">
          <cell r="B214" t="str">
            <v>MRFE6S9045N</v>
          </cell>
          <cell r="C214" t="str">
            <v>5. NRND</v>
          </cell>
        </row>
        <row r="215">
          <cell r="B215" t="str">
            <v>MHT2001N</v>
          </cell>
          <cell r="C215" t="str">
            <v>5. NRND</v>
          </cell>
        </row>
        <row r="216">
          <cell r="B216" t="str">
            <v>AFT09H310-03S</v>
          </cell>
          <cell r="C216" t="str">
            <v>5. NRND</v>
          </cell>
        </row>
        <row r="217">
          <cell r="B217" t="str">
            <v>MRF8P9210N</v>
          </cell>
          <cell r="C217" t="str">
            <v>5. NRND</v>
          </cell>
        </row>
        <row r="218">
          <cell r="B218" t="str">
            <v>MRF8S9200N</v>
          </cell>
          <cell r="C218" t="str">
            <v>5. NRND</v>
          </cell>
        </row>
        <row r="219">
          <cell r="B219" t="str">
            <v>MW7IC930N</v>
          </cell>
          <cell r="C219" t="str">
            <v>5. NRND</v>
          </cell>
        </row>
        <row r="220">
          <cell r="B220" t="str">
            <v>MRF6V10010N</v>
          </cell>
          <cell r="C220" t="str">
            <v>5. NRND</v>
          </cell>
        </row>
        <row r="221">
          <cell r="B221" t="str">
            <v>MRF6V12250H</v>
          </cell>
          <cell r="C221" t="str">
            <v>5. NRND</v>
          </cell>
        </row>
        <row r="222">
          <cell r="B222" t="str">
            <v>MRF6V12500H</v>
          </cell>
          <cell r="C222" t="str">
            <v>5. NRND</v>
          </cell>
        </row>
        <row r="223">
          <cell r="B223" t="str">
            <v>MRF6VP121KH</v>
          </cell>
          <cell r="C223" t="str">
            <v>5. NRND</v>
          </cell>
        </row>
        <row r="224">
          <cell r="B224" t="str">
            <v>MMRF1317H</v>
          </cell>
          <cell r="C224" t="str">
            <v>5. NRND</v>
          </cell>
        </row>
        <row r="225">
          <cell r="B225" t="str">
            <v>MMRF1314H</v>
          </cell>
          <cell r="C225" t="str">
            <v>5. NRND</v>
          </cell>
        </row>
        <row r="226">
          <cell r="B226" t="str">
            <v>MRF6V14300H</v>
          </cell>
          <cell r="C226" t="str">
            <v>5. NRND</v>
          </cell>
        </row>
        <row r="227">
          <cell r="B227" t="str">
            <v>A2I20D020N</v>
          </cell>
          <cell r="C227" t="str">
            <v>5. NRND</v>
          </cell>
        </row>
        <row r="228">
          <cell r="B228" t="str">
            <v>A2I20D040N</v>
          </cell>
          <cell r="C228" t="str">
            <v>5. NRND</v>
          </cell>
        </row>
        <row r="229">
          <cell r="B229" t="str">
            <v>A2T14H450-23N</v>
          </cell>
          <cell r="C229" t="str">
            <v>5. NRND</v>
          </cell>
        </row>
        <row r="230">
          <cell r="B230" t="str">
            <v>MRF6S20010N</v>
          </cell>
          <cell r="C230" t="str">
            <v>5. NRND</v>
          </cell>
        </row>
        <row r="231">
          <cell r="B231" t="str">
            <v>A2I20H080N</v>
          </cell>
          <cell r="C231" t="str">
            <v>5. NRND</v>
          </cell>
        </row>
        <row r="232">
          <cell r="B232" t="str">
            <v>A2I22D050N</v>
          </cell>
          <cell r="C232" t="str">
            <v>5. NRND</v>
          </cell>
        </row>
        <row r="233">
          <cell r="B233" t="str">
            <v>A2T18H100-25S</v>
          </cell>
          <cell r="C233" t="str">
            <v>5. NRND</v>
          </cell>
        </row>
        <row r="234">
          <cell r="B234" t="str">
            <v>A2T18H160-24S</v>
          </cell>
          <cell r="C234" t="str">
            <v>5. NRND</v>
          </cell>
        </row>
        <row r="235">
          <cell r="B235" t="str">
            <v>A2T18H410-24S</v>
          </cell>
          <cell r="C235" t="str">
            <v>5. NRND</v>
          </cell>
        </row>
        <row r="236">
          <cell r="B236" t="str">
            <v>A2T18S160W31S</v>
          </cell>
          <cell r="C236" t="str">
            <v>5. NRND</v>
          </cell>
        </row>
        <row r="237">
          <cell r="B237" t="str">
            <v>A2T18S165-12S</v>
          </cell>
          <cell r="C237" t="str">
            <v>5. NRND</v>
          </cell>
        </row>
        <row r="238">
          <cell r="B238" t="str">
            <v>A2T18S260-12S</v>
          </cell>
          <cell r="C238" t="str">
            <v>5. NRND</v>
          </cell>
        </row>
        <row r="239">
          <cell r="B239" t="str">
            <v>A2T18S262W12N</v>
          </cell>
          <cell r="C239" t="str">
            <v>5. NRND</v>
          </cell>
        </row>
        <row r="240">
          <cell r="B240" t="str">
            <v>A3T18H360W23S</v>
          </cell>
          <cell r="C240" t="str">
            <v>5. NRND</v>
          </cell>
        </row>
        <row r="241">
          <cell r="B241" t="str">
            <v>A3T18H408W24S</v>
          </cell>
          <cell r="C241" t="str">
            <v>5. NRND</v>
          </cell>
        </row>
        <row r="242">
          <cell r="B242" t="str">
            <v>AFT18H356-24S</v>
          </cell>
          <cell r="C242" t="str">
            <v>5. NRND</v>
          </cell>
        </row>
        <row r="243">
          <cell r="B243" t="str">
            <v>AFT18H357-24S</v>
          </cell>
          <cell r="C243" t="str">
            <v>5. NRND</v>
          </cell>
        </row>
        <row r="244">
          <cell r="B244" t="str">
            <v>AFT18P350-4S2L</v>
          </cell>
          <cell r="C244" t="str">
            <v>5. NRND</v>
          </cell>
        </row>
        <row r="245">
          <cell r="B245" t="str">
            <v>AFT18S230-12N</v>
          </cell>
          <cell r="C245" t="str">
            <v>5. NRND</v>
          </cell>
        </row>
        <row r="246">
          <cell r="B246" t="str">
            <v>AFT18S230S</v>
          </cell>
          <cell r="C246" t="str">
            <v>5. NRND</v>
          </cell>
        </row>
        <row r="247">
          <cell r="B247" t="str">
            <v>AFT18S260W31S</v>
          </cell>
          <cell r="C247" t="str">
            <v>5. NRND</v>
          </cell>
        </row>
        <row r="248">
          <cell r="B248" t="str">
            <v>AFT18S290-13S</v>
          </cell>
          <cell r="C248" t="str">
            <v>5. NRND</v>
          </cell>
        </row>
        <row r="249">
          <cell r="B249" t="str">
            <v>AFT20P060-4N</v>
          </cell>
          <cell r="C249" t="str">
            <v>5. NRND</v>
          </cell>
        </row>
        <row r="250">
          <cell r="B250" t="str">
            <v>MD7IC1812N</v>
          </cell>
          <cell r="C250" t="str">
            <v>5. NRND</v>
          </cell>
        </row>
        <row r="251">
          <cell r="B251" t="str">
            <v>MD7IC2012N</v>
          </cell>
          <cell r="C251" t="str">
            <v>5. NRND</v>
          </cell>
        </row>
        <row r="252">
          <cell r="B252" t="str">
            <v>MRF8S18210WHS</v>
          </cell>
          <cell r="C252" t="str">
            <v>5. NRND</v>
          </cell>
        </row>
        <row r="253">
          <cell r="B253" t="str">
            <v>MW7IC2020N</v>
          </cell>
          <cell r="C253" t="str">
            <v>5. NRND</v>
          </cell>
        </row>
        <row r="254">
          <cell r="B254" t="str">
            <v>A2I20H060N</v>
          </cell>
          <cell r="C254" t="str">
            <v>5. NRND</v>
          </cell>
        </row>
        <row r="255">
          <cell r="B255" t="str">
            <v>A2T20H160W04N</v>
          </cell>
          <cell r="C255" t="str">
            <v>5. NRND</v>
          </cell>
        </row>
        <row r="256">
          <cell r="B256" t="str">
            <v>A2T20H330W24S</v>
          </cell>
          <cell r="C256" t="str">
            <v>5. NRND</v>
          </cell>
        </row>
        <row r="257">
          <cell r="B257" t="str">
            <v>AFT20P140-4WN</v>
          </cell>
          <cell r="C257" t="str">
            <v>5. NRND</v>
          </cell>
        </row>
        <row r="258">
          <cell r="B258" t="str">
            <v>MD7IC2050N</v>
          </cell>
          <cell r="C258" t="str">
            <v>5. NRND</v>
          </cell>
        </row>
        <row r="259">
          <cell r="B259" t="str">
            <v>MRF8P20140WH</v>
          </cell>
          <cell r="C259" t="str">
            <v>5. NRND</v>
          </cell>
        </row>
        <row r="260">
          <cell r="B260" t="str">
            <v>MRF8P20140WHS</v>
          </cell>
          <cell r="C260" t="str">
            <v>5. NRND</v>
          </cell>
        </row>
        <row r="261">
          <cell r="B261" t="str">
            <v>MRF8P20160H</v>
          </cell>
          <cell r="C261" t="str">
            <v>5. NRND</v>
          </cell>
        </row>
        <row r="262">
          <cell r="B262" t="str">
            <v>MRF8P20165WH</v>
          </cell>
          <cell r="C262" t="str">
            <v>5. NRND</v>
          </cell>
        </row>
        <row r="263">
          <cell r="B263" t="str">
            <v>MW7IC2040N</v>
          </cell>
          <cell r="C263" t="str">
            <v>5. NRND</v>
          </cell>
        </row>
        <row r="264">
          <cell r="B264" t="str">
            <v>A2I25D012N</v>
          </cell>
          <cell r="C264" t="str">
            <v>5. NRND</v>
          </cell>
        </row>
        <row r="265">
          <cell r="B265" t="str">
            <v>A2I25D025N</v>
          </cell>
          <cell r="C265" t="str">
            <v>5. NRND</v>
          </cell>
        </row>
        <row r="266">
          <cell r="B266" t="str">
            <v>A2T21H100-25S</v>
          </cell>
          <cell r="C266" t="str">
            <v>5. NRND</v>
          </cell>
        </row>
        <row r="267">
          <cell r="B267" t="str">
            <v>A2T21H140-24S</v>
          </cell>
          <cell r="C267" t="str">
            <v>5. NRND</v>
          </cell>
        </row>
        <row r="268">
          <cell r="B268" t="str">
            <v>A2T21H141W24S</v>
          </cell>
          <cell r="C268" t="str">
            <v>5. NRND</v>
          </cell>
        </row>
        <row r="269">
          <cell r="B269" t="str">
            <v>A2T21H360-23N</v>
          </cell>
          <cell r="C269" t="str">
            <v>5. NRND</v>
          </cell>
        </row>
        <row r="270">
          <cell r="B270" t="str">
            <v>A2T21H360-24S</v>
          </cell>
          <cell r="C270" t="str">
            <v>5. NRND</v>
          </cell>
        </row>
        <row r="271">
          <cell r="B271" t="str">
            <v>A2T21H410-24S</v>
          </cell>
          <cell r="C271" t="str">
            <v>5. NRND</v>
          </cell>
        </row>
        <row r="272">
          <cell r="B272" t="str">
            <v>A2T21S160-12S</v>
          </cell>
          <cell r="C272" t="str">
            <v>5. NRND</v>
          </cell>
        </row>
        <row r="273">
          <cell r="B273" t="str">
            <v>A2T21S161W12S</v>
          </cell>
          <cell r="C273" t="str">
            <v>5. NRND</v>
          </cell>
        </row>
        <row r="274">
          <cell r="B274" t="str">
            <v>A2T21S260-12S</v>
          </cell>
          <cell r="C274" t="str">
            <v>5. NRND</v>
          </cell>
        </row>
        <row r="275">
          <cell r="B275" t="str">
            <v>A2T21S260W12N</v>
          </cell>
          <cell r="C275" t="str">
            <v>5. NRND</v>
          </cell>
        </row>
        <row r="276">
          <cell r="B276" t="str">
            <v>A3T21H360W23S</v>
          </cell>
          <cell r="C276" t="str">
            <v>5. NRND</v>
          </cell>
        </row>
        <row r="277">
          <cell r="B277" t="str">
            <v>A3T21H450W23S</v>
          </cell>
          <cell r="C277" t="str">
            <v>5. NRND</v>
          </cell>
        </row>
        <row r="278">
          <cell r="B278" t="str">
            <v>AFT21H350W03S</v>
          </cell>
          <cell r="C278" t="str">
            <v>5. NRND</v>
          </cell>
        </row>
        <row r="279">
          <cell r="B279" t="str">
            <v>AFT21S230-12S</v>
          </cell>
          <cell r="C279" t="str">
            <v>5. NRND</v>
          </cell>
        </row>
        <row r="280">
          <cell r="B280" t="str">
            <v>AFT21S230S</v>
          </cell>
          <cell r="C280" t="str">
            <v>5. NRND</v>
          </cell>
        </row>
        <row r="281">
          <cell r="B281" t="str">
            <v>AFT21S232S</v>
          </cell>
          <cell r="C281" t="str">
            <v>5. NRND</v>
          </cell>
        </row>
        <row r="282">
          <cell r="B282" t="str">
            <v>AFT21S240-12S</v>
          </cell>
          <cell r="C282" t="str">
            <v>5. NRND</v>
          </cell>
        </row>
        <row r="283">
          <cell r="B283" t="str">
            <v>MD7IC2250NB</v>
          </cell>
          <cell r="C283" t="str">
            <v>5. NRND</v>
          </cell>
        </row>
        <row r="284">
          <cell r="B284" t="str">
            <v>MD7IC2251GN</v>
          </cell>
          <cell r="C284" t="str">
            <v>5. NRND</v>
          </cell>
        </row>
        <row r="285">
          <cell r="B285" t="str">
            <v>MW7IC2240N</v>
          </cell>
          <cell r="C285" t="str">
            <v>5. NRND</v>
          </cell>
        </row>
        <row r="286">
          <cell r="B286" t="str">
            <v>A2T23H160-24S</v>
          </cell>
          <cell r="C286" t="str">
            <v>5. NRND</v>
          </cell>
        </row>
        <row r="287">
          <cell r="B287" t="str">
            <v>A2T23H200W23S</v>
          </cell>
          <cell r="C287" t="str">
            <v>5. NRND</v>
          </cell>
        </row>
        <row r="288">
          <cell r="B288" t="str">
            <v>A2T23H300-24S</v>
          </cell>
          <cell r="C288" t="str">
            <v>5. NRND</v>
          </cell>
        </row>
        <row r="289">
          <cell r="B289" t="str">
            <v>AFSC5G23D37</v>
          </cell>
          <cell r="C289" t="str">
            <v>5. NRND</v>
          </cell>
        </row>
        <row r="290">
          <cell r="B290" t="str">
            <v>AFT23H160-25S</v>
          </cell>
          <cell r="C290" t="str">
            <v>5. NRND</v>
          </cell>
        </row>
        <row r="291">
          <cell r="B291" t="str">
            <v>AFT23H200-4S2L</v>
          </cell>
          <cell r="C291" t="str">
            <v>5. NRND</v>
          </cell>
        </row>
        <row r="292">
          <cell r="B292" t="str">
            <v>AFT23S160W02S</v>
          </cell>
          <cell r="C292" t="str">
            <v>5. NRND</v>
          </cell>
        </row>
        <row r="293">
          <cell r="B293" t="str">
            <v>A2I25H060N</v>
          </cell>
          <cell r="C293" t="str">
            <v>5. NRND</v>
          </cell>
        </row>
        <row r="294">
          <cell r="B294" t="str">
            <v>AFLP5G25641</v>
          </cell>
          <cell r="C294" t="str">
            <v>5. NRND</v>
          </cell>
        </row>
        <row r="295">
          <cell r="B295" t="str">
            <v>AFIC31025N</v>
          </cell>
          <cell r="C295" t="str">
            <v>5. NRND</v>
          </cell>
        </row>
        <row r="296">
          <cell r="B296" t="str">
            <v>MHT1008N</v>
          </cell>
          <cell r="C296" t="str">
            <v>5. NRND</v>
          </cell>
        </row>
        <row r="297">
          <cell r="B297" t="str">
            <v>MHT1108N</v>
          </cell>
          <cell r="C297" t="str">
            <v>5. NRND</v>
          </cell>
        </row>
        <row r="298">
          <cell r="B298" t="str">
            <v>MMG38151B</v>
          </cell>
          <cell r="C298" t="str">
            <v>4. Launched</v>
          </cell>
        </row>
        <row r="299">
          <cell r="B299" t="str">
            <v>MRF24300N</v>
          </cell>
          <cell r="C299" t="str">
            <v>5. NRND</v>
          </cell>
        </row>
        <row r="300">
          <cell r="B300" t="str">
            <v>MRF7S24250N</v>
          </cell>
          <cell r="C300" t="str">
            <v>5. NRND</v>
          </cell>
        </row>
        <row r="301">
          <cell r="B301" t="str">
            <v>A2T26H160-24S</v>
          </cell>
          <cell r="C301" t="str">
            <v>5. NRND</v>
          </cell>
        </row>
        <row r="302">
          <cell r="B302" t="str">
            <v>A2T26H165-24S</v>
          </cell>
          <cell r="C302" t="str">
            <v>5. NRND</v>
          </cell>
        </row>
        <row r="303">
          <cell r="B303" t="str">
            <v>A2T26H300-24S</v>
          </cell>
          <cell r="C303" t="str">
            <v>5. NRND</v>
          </cell>
        </row>
        <row r="304">
          <cell r="B304" t="str">
            <v>AFT26H160-4S4</v>
          </cell>
          <cell r="C304" t="str">
            <v>5. NRND</v>
          </cell>
        </row>
        <row r="305">
          <cell r="B305" t="str">
            <v>AFT26H250-24S</v>
          </cell>
          <cell r="C305" t="str">
            <v>5. NRND</v>
          </cell>
        </row>
        <row r="306">
          <cell r="B306" t="str">
            <v>AFT26P100-4WS</v>
          </cell>
          <cell r="C306" t="str">
            <v>5. NRND</v>
          </cell>
        </row>
        <row r="307">
          <cell r="B307" t="str">
            <v>MD7IC2755N</v>
          </cell>
          <cell r="C307" t="str">
            <v>5. NRND</v>
          </cell>
        </row>
        <row r="308">
          <cell r="B308" t="str">
            <v>MW7IC2725N</v>
          </cell>
          <cell r="C308" t="str">
            <v>5. NRND</v>
          </cell>
        </row>
        <row r="309">
          <cell r="B309" t="str">
            <v>A2G26H281-04S</v>
          </cell>
          <cell r="C309" t="str">
            <v>5. NRND</v>
          </cell>
        </row>
        <row r="310">
          <cell r="B310" t="str">
            <v>AFSC5G26D37</v>
          </cell>
          <cell r="C310" t="str">
            <v>5. NRND</v>
          </cell>
        </row>
        <row r="311">
          <cell r="B311" t="str">
            <v>AFT31150N</v>
          </cell>
          <cell r="C311" t="str">
            <v>5. NRND</v>
          </cell>
        </row>
        <row r="312">
          <cell r="B312" t="str">
            <v>MRF8P29300H</v>
          </cell>
          <cell r="C312" t="str">
            <v>5. NRND</v>
          </cell>
        </row>
        <row r="313">
          <cell r="B313" t="str">
            <v>A3I35D012WN</v>
          </cell>
          <cell r="C313" t="str">
            <v>5. NRND</v>
          </cell>
        </row>
        <row r="314">
          <cell r="B314" t="str">
            <v>A3I35D025WN</v>
          </cell>
          <cell r="C314" t="str">
            <v>5. NRND</v>
          </cell>
        </row>
        <row r="315">
          <cell r="B315" t="str">
            <v>A2I35H060N</v>
          </cell>
          <cell r="C315" t="str">
            <v>5. NRND</v>
          </cell>
        </row>
        <row r="316">
          <cell r="B316" t="str">
            <v>A3G35H100-04S</v>
          </cell>
          <cell r="C316" t="str">
            <v>5. NRND</v>
          </cell>
        </row>
        <row r="317">
          <cell r="B317" t="str">
            <v>AFLP5G35645</v>
          </cell>
          <cell r="C317" t="str">
            <v>5. NRND</v>
          </cell>
        </row>
        <row r="318">
          <cell r="B318" t="str">
            <v>A3G20S250-01S</v>
          </cell>
          <cell r="C318" t="str">
            <v>5. NRND</v>
          </cell>
        </row>
        <row r="319">
          <cell r="B319" t="str">
            <v>A3T23H450W23S</v>
          </cell>
          <cell r="C319" t="str">
            <v>5. NRND</v>
          </cell>
        </row>
        <row r="320">
          <cell r="B320" t="str">
            <v>A3G22H400-04S</v>
          </cell>
          <cell r="C320" t="str">
            <v>5. NRND</v>
          </cell>
        </row>
        <row r="321">
          <cell r="B321" t="str">
            <v>AFM912N</v>
          </cell>
          <cell r="C321" t="str">
            <v>5. NRND</v>
          </cell>
        </row>
        <row r="322">
          <cell r="B322" t="str">
            <v>A3G18H500-04S</v>
          </cell>
          <cell r="C322" t="str">
            <v>5. NRND</v>
          </cell>
        </row>
        <row r="323">
          <cell r="B323" t="str">
            <v>A3T18H455W23S</v>
          </cell>
          <cell r="C323" t="str">
            <v>5. NRND</v>
          </cell>
        </row>
        <row r="324">
          <cell r="B324" t="str">
            <v>A3T21H456W23S</v>
          </cell>
          <cell r="C324" t="str">
            <v>5. NRND</v>
          </cell>
        </row>
        <row r="325">
          <cell r="B325" t="str">
            <v>A2G22S190-01S</v>
          </cell>
          <cell r="C325" t="str">
            <v>5. NRND</v>
          </cell>
        </row>
        <row r="326">
          <cell r="B326" t="str">
            <v>A2G35S160-01S</v>
          </cell>
          <cell r="C326" t="str">
            <v>5. NRND</v>
          </cell>
        </row>
        <row r="327">
          <cell r="B327" t="str">
            <v>A2G35S200-01S</v>
          </cell>
          <cell r="C327" t="str">
            <v>5. NRND</v>
          </cell>
        </row>
        <row r="328">
          <cell r="B328" t="str">
            <v>A2G22S251-01S</v>
          </cell>
          <cell r="C328" t="str">
            <v>5. NRND</v>
          </cell>
        </row>
        <row r="329">
          <cell r="B329" t="str">
            <v>A3T09S100N</v>
          </cell>
          <cell r="C329" t="str">
            <v>5. NRND</v>
          </cell>
        </row>
        <row r="330">
          <cell r="B330" t="str">
            <v>A3V26S004N</v>
          </cell>
          <cell r="C330" t="str">
            <v>5. NRND</v>
          </cell>
        </row>
        <row r="331">
          <cell r="B331" t="str">
            <v>A3G26H350W17S</v>
          </cell>
          <cell r="C331" t="str">
            <v>5. NRND</v>
          </cell>
        </row>
        <row r="332">
          <cell r="B332" t="str">
            <v>A3M39TL039</v>
          </cell>
          <cell r="C332" t="str">
            <v>5. NRND</v>
          </cell>
        </row>
        <row r="333">
          <cell r="B333" t="str">
            <v>AFRX5G272</v>
          </cell>
          <cell r="C333" t="str">
            <v>5. NRND</v>
          </cell>
        </row>
        <row r="334">
          <cell r="B334" t="str">
            <v>AFRX5G372</v>
          </cell>
          <cell r="C334" t="str">
            <v>5. NRND</v>
          </cell>
        </row>
        <row r="335">
          <cell r="B335" t="str">
            <v>AFSC5G23E37</v>
          </cell>
          <cell r="C335" t="str">
            <v>6. EOL</v>
          </cell>
        </row>
        <row r="338">
          <cell r="B338" t="str">
            <v>.</v>
          </cell>
        </row>
      </sheetData>
      <sheetData sheetId="3"/>
      <sheetData sheetId="4"/>
      <sheetData sheetId="5" refreshError="1"/>
      <sheetData sheetId="6" refreshError="1"/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C43909D0-3F0C-48F4-BC6E-99651DAAFA6F}"/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Franck" id="{8533E2B6-CD96-4B49-9E36-AF6A52D79FB9}" userId="Franck" providerId="None"/>
</personList>
</file>

<file path=xl/theme/theme1.xml><?xml version="1.0" encoding="utf-8"?>
<a:theme xmlns:a="http://schemas.openxmlformats.org/drawingml/2006/main" name="Theme">
  <a:themeElements>
    <a:clrScheme name="DEC NXP color pallete">
      <a:dk1>
        <a:srgbClr val="000000"/>
      </a:dk1>
      <a:lt1>
        <a:sysClr val="window" lastClr="FFFFFF"/>
      </a:lt1>
      <a:dk2>
        <a:srgbClr val="DADADA"/>
      </a:dk2>
      <a:lt2>
        <a:srgbClr val="FFFFFF"/>
      </a:lt2>
      <a:accent1>
        <a:srgbClr val="4FABE3"/>
      </a:accent1>
      <a:accent2>
        <a:srgbClr val="1A48AA"/>
      </a:accent2>
      <a:accent3>
        <a:srgbClr val="97B81E"/>
      </a:accent3>
      <a:accent4>
        <a:srgbClr val="FF9B09"/>
      </a:accent4>
      <a:accent5>
        <a:srgbClr val="58595B"/>
      </a:accent5>
      <a:accent6>
        <a:srgbClr val="001B46"/>
      </a:accent6>
      <a:hlink>
        <a:srgbClr val="4FABE3"/>
      </a:hlink>
      <a:folHlink>
        <a:srgbClr val="4FABE3"/>
      </a:folHlink>
    </a:clrScheme>
    <a:fontScheme name="Master_PPT_Confidential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>
          <a:noFill/>
        </a:ln>
      </a:spPr>
      <a:bodyPr lIns="182880" tIns="182880" rIns="182880" bIns="182880" rtlCol="0" anchor="t"/>
      <a:lstStyle>
        <a:defPPr algn="l">
          <a:defRPr dirty="0" smtClean="0">
            <a:solidFill>
              <a:schemeClr val="bg1"/>
            </a:solidFill>
            <a:latin typeface="+mj-lt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lIns="91440" tIns="45720" rIns="91440" rtlCol="0" anchor="t">
        <a:noAutofit/>
      </a:bodyPr>
      <a:lstStyle>
        <a:defPPr algn="l">
          <a:spcBef>
            <a:spcPts val="600"/>
          </a:spcBef>
          <a:defRPr sz="1700" dirty="0">
            <a:latin typeface="Arial" panose="020B0604020202020204" pitchFamily="34" charset="0"/>
            <a:cs typeface="Arial" panose="020B0604020202020204" pitchFamily="34" charset="0"/>
          </a:defRPr>
        </a:defPPr>
      </a:lstStyle>
    </a:txDef>
  </a:objectDefaults>
  <a:extraClrSchemeLst>
    <a:extraClrScheme>
      <a:clrScheme name="Master_PPT_Confidential 1">
        <a:dk1>
          <a:srgbClr val="000000"/>
        </a:dk1>
        <a:lt1>
          <a:srgbClr val="FFFFFF"/>
        </a:lt1>
        <a:dk2>
          <a:srgbClr val="000000"/>
        </a:dk2>
        <a:lt2>
          <a:srgbClr val="DAD1C6"/>
        </a:lt2>
        <a:accent1>
          <a:srgbClr val="00608B"/>
        </a:accent1>
        <a:accent2>
          <a:srgbClr val="73BFD7"/>
        </a:accent2>
        <a:accent3>
          <a:srgbClr val="FFFFFF"/>
        </a:accent3>
        <a:accent4>
          <a:srgbClr val="000000"/>
        </a:accent4>
        <a:accent5>
          <a:srgbClr val="AAB6C4"/>
        </a:accent5>
        <a:accent6>
          <a:srgbClr val="68ADC3"/>
        </a:accent6>
        <a:hlink>
          <a:srgbClr val="998875"/>
        </a:hlink>
        <a:folHlink>
          <a:srgbClr val="C3CC51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extLst>
    <a:ext uri="{05A4C25C-085E-4340-85A3-A5531E510DB2}">
      <thm15:themeFamily xmlns:thm15="http://schemas.microsoft.com/office/thememl/2012/main" name="Theme" id="{1572561B-D56D-4EF2-A168-D1C9A86C54D4}" vid="{6CAE6927-DA86-4CF2-B419-B124AFA3095D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" dT="2021-04-02T18:19:05.63" personId="{8533E2B6-CD96-4B49-9E36-AF6A52D79FB9}" id="{9BA44DCE-67B3-4842-B049-FD08419149AF}">
    <text>Red: discrepancy with Prime List. Check why before copying in a slide and remove conditional formatting (to have it black) once delta is understood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nxp.com/webapp/sps/download/license.jsp?colCode=MMRF5014H-200-2500-MHz-Reference-Circuit&amp;appType=file2&amp;DOWNLOAD_ID=null" TargetMode="External"/><Relationship Id="rId18" Type="http://schemas.openxmlformats.org/officeDocument/2006/relationships/hyperlink" Target="https://www.nxp.com/webapp/sps/download/license.jsp?colCode=AFV10700H-1030-1090-MHz-Reference-Circuit&amp;appType=file2&amp;DOWNLOAD_ID=null" TargetMode="External"/><Relationship Id="rId26" Type="http://schemas.openxmlformats.org/officeDocument/2006/relationships/hyperlink" Target="https://nxp1.sharepoint.com/teams/ext110/RFoperations/NPI/RF%20Cellular%20Discrete/Forms/GaN%20Discrete%20All%20Docs.aspx?RootFolder=%2Fteams%2Fext110%2FRFoperations%2FNPI%2FRF%20Cellular%20Discrete%2FA3G26D055N%2FFixture%20Handover%2FA3G26D055N%2DBand%203%201805%2D1880%20MHz%20Driver&amp;FolderCTID=0x0120009D53E8B8B75BE74A90799C05A4FFC7D3&amp;View=%7B3339549A%2DA967%2D4218%2DAFCB%2D68DD500B9697%7D" TargetMode="External"/><Relationship Id="rId39" Type="http://schemas.openxmlformats.org/officeDocument/2006/relationships/hyperlink" Target="https://nxp1.sharepoint.com/teams/ext110/RFoperations/NPI/HPS%20Product%20Family/Forms/AllItems.aspx?RootFolder=%2Fteams%2Fext110%2FRFoperations%2FNPI%2FHPS%20Product%20Family%2FGaN%20OM%20A5%20Product%20Family%2FA5G21H605W19N%2FFixture%20Handover%2FA5G21H605W19N%20B66%202110%2D2200%20MHz&amp;FolderCTID=0x01200015F99E9903F8844E870FF30CCFCD6767" TargetMode="External"/><Relationship Id="rId21" Type="http://schemas.openxmlformats.org/officeDocument/2006/relationships/hyperlink" Target="https://www.nxp.com/webapp/sps/download/license.jsp?colCode=AFSC5G35D35-3400-3600-MHz-Reference-Circuit&amp;appType=file2&amp;DOWNLOAD_ID=null" TargetMode="External"/><Relationship Id="rId34" Type="http://schemas.openxmlformats.org/officeDocument/2006/relationships/hyperlink" Target="https://www.nxp.com/webapp/Download?colCode=A5G07H800W19N_758-821-MHZ-DISTY" TargetMode="External"/><Relationship Id="rId42" Type="http://schemas.openxmlformats.org/officeDocument/2006/relationships/hyperlink" Target="https://www.nxp.com/webapp/Download?colCode=A5M39TG140_3700-3980-MHZ-DISTY" TargetMode="External"/><Relationship Id="rId47" Type="http://schemas.openxmlformats.org/officeDocument/2006/relationships/printerSettings" Target="../printerSettings/printerSettings3.bin"/><Relationship Id="rId50" Type="http://schemas.microsoft.com/office/2017/10/relationships/threadedComment" Target="../threadedComments/threadedComment1.xml"/><Relationship Id="rId7" Type="http://schemas.openxmlformats.org/officeDocument/2006/relationships/hyperlink" Target="https://nxp1.sharepoint.com/teams/ext110/RFoperations/NPI/RF%20Cellular%20Discrete/Forms/Document%20Set/docsethomepage.aspx?RootFolder=%2Fteams%2Fext110%2FRFoperations%2FNPI%2FRF%20Cellular%20Discrete%2FA3G26D055N%2FFixture%20Handover%2FA3G26D055N%202515%2D2675%20MHz%20CDMA%20Handover%2FExternal%20Data&amp;FolderCTID=0x0120009D53E8B8B75BE74A90799C05A4FFC7D3&amp;View=%7BC5B1AEC4%2DE460%2D4359%2D963F%2DD9F5513CF181%7D" TargetMode="External"/><Relationship Id="rId2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35S008N%2FFixture%20Handover%2FA5G35S008N%203400%2D3600%20MHz%20WCDMA%2FExternal&amp;FolderCTID=0x01200015F99E9903F8844E870FF30CCFCD6767&amp;View=%7B06BB9191%2D7990%2D4FB2%2DA54B%2D573AE32637AF%7D" TargetMode="External"/><Relationship Id="rId16" Type="http://schemas.openxmlformats.org/officeDocument/2006/relationships/hyperlink" Target="https://www.nxp.com/webapp/sps/download/license.jsp?colCode=MRF13750H-1300-MHz-Reference-Circuit&amp;appType=file2&amp;DOWNLOAD_ID=null" TargetMode="External"/><Relationship Id="rId29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35H110N%2FFixture%20Handover%2FA5G35H110N%203400%20%2D%203600%20MHz%20WCDMA%2FExternal&amp;FolderCTID=0x01200015F99E9903F8844E870FF30CCFCD6767&amp;View=%7B06BB9191%2D7990%2D4FB2%2DA54B%2D573AE32637AF%7D" TargetMode="External"/><Relationship Id="rId11" Type="http://schemas.openxmlformats.org/officeDocument/2006/relationships/hyperlink" Target="https://www.nxp.com/webapp/sps/download/license.jsp?colCode=AFV121KH-1030-MHz-Test-Fixture&amp;appType=file2&amp;DOWNLOAD_ID=null" TargetMode="External"/><Relationship Id="rId24" Type="http://schemas.openxmlformats.org/officeDocument/2006/relationships/hyperlink" Target="https://nxp1.sharepoint.com/teams/ext110/RFoperations/NPI/HPS%20Product%20Family/Forms/AllItems.aspx?RootFolder=%2Fteams%2Fext110%2FRFoperations%2FNPI%2FHPS%20Product%20Family%2FA3I25D080N%2FFixture%20Handovers%2FA3I25D080N%202500%2D2700MHz%2FExternal&amp;FolderCTID=0x01200015F99E9903F8844E870FF30CCFCD6767&amp;View=%7B06BB9191%2D7990%2D4FB2%2DA54B%2D573AE32637AF%7D" TargetMode="External"/><Relationship Id="rId32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26H110N%2FFixture%20Handover%2FA5G26H110N%202496%2D2690%20MHz%20Jaime%2FExternal%20data&amp;FolderCTID=0x01200015F99E9903F8844E870FF30CCFCD6767&amp;View=%7B06BB9191%2D7990%2D4FB2%2DA54B%2D573AE32637AF%7D" TargetMode="External"/><Relationship Id="rId37" Type="http://schemas.openxmlformats.org/officeDocument/2006/relationships/hyperlink" Target="https://www.nxp.com/webapp/Download?colCode=A5M36TG140_3400-3800-MHZ-DISTY" TargetMode="External"/><Relationship Id="rId40" Type="http://schemas.openxmlformats.org/officeDocument/2006/relationships/hyperlink" Target="https://nxp1.sharepoint.com/teams/ext110/RFoperations/NPI/HPS%20Product%20Family/Forms/AllItems.aspx?RootFolder=%2Fteams%2Fext110%2FRFoperations%2FNPI%2FHPS%20Product%20Family%2FGaN%20OM%20A5%20Product%20Family%2FA5G21H605W19N%2FFixture%20Handover%2FA5G21H605W19N%20B1%202110%2D2170%20MHz&amp;FolderCTID=0x01200015F99E9903F8844E870FF30CCFCD6767" TargetMode="External"/><Relationship Id="rId45" Type="http://schemas.openxmlformats.org/officeDocument/2006/relationships/hyperlink" Target="https://www.nxp.com/webapp/Download?colCode=A5G26S008N_2200-2400-MHZ-DISTY" TargetMode="External"/><Relationship Id="rId5" Type="http://schemas.openxmlformats.org/officeDocument/2006/relationships/hyperlink" Target="https://nxp1.sharepoint.com/teams/ext110/RFoperations/NPI/RF%20Cellular%20Discrete/Forms/Document%20Set/docsethomepage.aspx?RootFolder=%2Fteams%2Fext110%2FRFoperations%2FNPI%2FRF%20Cellular%20Discrete%2FA3G26D055N%2FFixture%20Handover%2FA3G26D055N%20100%20%2D%202500%20MHz%20WB%2FExternal%20data&amp;FolderCTID=0x0120009D53E8B8B75BE74A90799C05A4FFC7D3&amp;View=%7BC5B1AEC4%2DE460%2D4359%2D963F%2DD9F5513CF181%7D" TargetMode="External"/><Relationship Id="rId15" Type="http://schemas.openxmlformats.org/officeDocument/2006/relationships/hyperlink" Target="https://www.nxp.com/webapp/sps/download/license.jsp?colCode=MRF13750H-915-MHz-Reference-Circuit&amp;appType=file2&amp;DOWNLOAD_ID=null" TargetMode="External"/><Relationship Id="rId23" Type="http://schemas.openxmlformats.org/officeDocument/2006/relationships/hyperlink" Target="https://nxp1.sharepoint.com/teams/ext110/RFoperations/NPI/HPS%20Product%20Family/Forms/AllItems.aspx?RootFolder=%2Fteams%2Fext110%2FRFoperations%2FNPI%2FHPS%20Product%20Family%2FA3I25D080N%2FFixture%20Handovers%2FA3I25D080GN%202300%2D2400%20MHz%20Handover%2FExternal&amp;FolderCTID=0x01200015F99E9903F8844E870FF30CCFCD6767&amp;View=%7B06BB9191%2D7990%2D4FB2%2DA54B%2D573AE32637AF%7D" TargetMode="External"/><Relationship Id="rId28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64T%20A5%20Product%20Family%2FA5G35H055N%2FFixture%20Handover%2FA5G35H055N%203400%20%2D%203600%20MHz%20WCDMA%2FExternal&amp;FolderCTID=0x01200015F99E9903F8844E870FF30CCFCD6767&amp;View=%7B06BB9191%2D7990%2D4FB2%2DA54B%2D573AE32637AF%7D" TargetMode="External"/><Relationship Id="rId36" Type="http://schemas.openxmlformats.org/officeDocument/2006/relationships/hyperlink" Target="https://www.nxp.com/webapp/Download?colCode=A5M36TG140-TC_3400-3800-MHZ-DISTY" TargetMode="External"/><Relationship Id="rId49" Type="http://schemas.openxmlformats.org/officeDocument/2006/relationships/comments" Target="../comments1.xml"/><Relationship Id="rId10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MMRF5018HS%2FFIXTURE%20HANDOVERS%2FMMRF5018HS%20450%2D2700MHz%20Compact%20Paul%20Scsavnicki%2FExternal%20data&amp;FolderCTID=0x01200015F99E9903F8844E870FF30CCFCD6767&amp;View=%7B06BB9191%2D7990%2D4FB2%2DA54B%2D573AE32637AF%7D" TargetMode="External"/><Relationship Id="rId19" Type="http://schemas.openxmlformats.org/officeDocument/2006/relationships/hyperlink" Target="https://www.nxp.com/webapp/sps/download/license.jsp?colCode=MHT2012N-2400-2500-MHz-Reference-Circuit&amp;appType=file2&amp;DOWNLOAD_ID=null" TargetMode="External"/><Relationship Id="rId31" Type="http://schemas.openxmlformats.org/officeDocument/2006/relationships/hyperlink" Target="https://nxp1.sharepoint.com/:p:/r/teams/ext110/RFoperations/NPI/HPS%20Product%20Family/32T%20A5%20Product%20Family/A5G35H120N/Fixture%20Handover/A5G35S008N%20%26%20A5G35H120N%203400-3800%20MHz%20Line%20Up/External%20data%20pack/NXP%20A5G35S008N-A5G35H120N%203400-3800MHz%20Lineup%20Reference%20Circuit.pptx?d=w4712fc3dabb941aeb68956c0ec3ace0b&amp;csf=1&amp;web=1" TargetMode="External"/><Relationship Id="rId44" Type="http://schemas.openxmlformats.org/officeDocument/2006/relationships/hyperlink" Target="https://www.nxp.com/webapp/Download?colCode=A5G26S004N_2200-2400-MHZ-DISTY" TargetMode="External"/><Relationship Id="rId4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64T%20A5%20Product%20Family%2FA5G35S004N%2FFixture%20Handover%2FA5G35S004N%203%2E7%2D%204%2E0%20GHz%20CW%20%26%20CDMA%2FExternal&amp;FolderCTID=0x01200015F99E9903F8844E870FF30CCFCD6767&amp;View=%7B06BB9191%2D7990%2D4FB2%2DA54B%2D573AE32637AF%7D" TargetMode="External"/><Relationship Id="rId9" Type="http://schemas.openxmlformats.org/officeDocument/2006/relationships/hyperlink" Target="https://nxp1.sharepoint.com/teams/ext110/RFoperations/NPI/RF%20Industrial/Forms/Document%20Set/docsethomepage.aspx?RootFolder=%2Fteams%2Fext110%2FRFoperations%2FNPI%2FRF%20Industrial%2FAFT05MS004N%2FAFT05MS004%2FFixtureHandovers%2FAFT05MS004%20MMG3H21NT1%20%201%2D200%20MHz%2FExternal%20data&amp;FolderCTID=0x012000B5984618EA88894D87B1CE28F8B3D840&amp;View=%7BE2D6422E%2D1E07%2D447B%2D9284%2D4DF4A33A5FE0%7D" TargetMode="External"/><Relationship Id="rId14" Type="http://schemas.openxmlformats.org/officeDocument/2006/relationships/hyperlink" Target="https://www.nxp.com/webapp/sps/download/license.jsp?colCode=MMRF5014H-500-2500-MHz-Reference-Circuit&amp;appType=file2&amp;DOWNLOAD_ID=null" TargetMode="External"/><Relationship Id="rId22" Type="http://schemas.openxmlformats.org/officeDocument/2006/relationships/hyperlink" Target="https://www.nxp.com/webapp/sps/download/license.jsp?colCode=AFSC5G35D37-3400-3600-MHz-Reference-Circuit&amp;appType=file2&amp;DOWNLOAD_ID=null" TargetMode="External"/><Relationship Id="rId27" Type="http://schemas.openxmlformats.org/officeDocument/2006/relationships/hyperlink" Target="https://nxp1.sharepoint.com/teams/ext110/RFoperations/NPI/RF%20Cellular%20Discrete/Forms/GaN%20Discrete%20All%20Docs.aspx?RootFolder=%2Fteams%2Fext110%2FRFoperations%2FNPI%2FRF%20Cellular%20Discrete%2FA3G26D055N%2FFixture%20Handover%2FA3G26D055N%2DBand%208%20925%2D960%20MHz%20Driver&amp;FolderCTID=0x0120009D53E8B8B75BE74A90799C05A4FFC7D3&amp;View=%7B3339549A%2DA967%2D4218%2DAFCB%2D68DD500B9697%7D" TargetMode="External"/><Relationship Id="rId30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64T%20A5%20Product%20Family%2FA5G26S004N%2FFixture%20Handover%2FA5G26S004%202515%2D2690%20MHz%20Handover%2FExternal%20data&amp;FolderCTID=0x01200015F99E9903F8844E870FF30CCFCD6767&amp;View=%7B06BB9191%2D7990%2D4FB2%2DA54B%2D573AE32637AF%7D" TargetMode="External"/><Relationship Id="rId35" Type="http://schemas.openxmlformats.org/officeDocument/2006/relationships/hyperlink" Target="https://www.nxp.com/webapp/Download?colCode=A5M35TG140-TC_3400-3600-MHZ-DISTY" TargetMode="External"/><Relationship Id="rId43" Type="http://schemas.openxmlformats.org/officeDocument/2006/relationships/hyperlink" Target="https://www.nxp.com/webapp/Download?colCode=A5G35S008N_3300-3900-MHZ-DISTY" TargetMode="External"/><Relationship Id="rId48" Type="http://schemas.openxmlformats.org/officeDocument/2006/relationships/vmlDrawing" Target="../drawings/vmlDrawing2.vml"/><Relationship Id="rId8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64T%20A5%20Product%20Family%2FA5G38H045N%2FFixture%20Handover%2FA5G38H045N%203700%2D3980%20MHz%2FExternal&amp;FolderCTID=0x01200015F99E9903F8844E870FF30CCFCD6767&amp;View=%7B06BB9191%2D7990%2D4FB2%2DA54B%2D573AE32637AF%7D" TargetMode="External"/><Relationship Id="rId3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26S008N%2FFixture%20Handover%2FA5G26S008N%202496%2D2690%20MHz%2FExternal&amp;FolderCTID=0x01200015F99E9903F8844E870FF30CCFCD6767&amp;View=%7B06BB9191%2D7990%2D4FB2%2DA54B%2D573AE32637AF%7D" TargetMode="External"/><Relationship Id="rId12" Type="http://schemas.openxmlformats.org/officeDocument/2006/relationships/hyperlink" Target="https://www.nxp.com/webapp/sps/download/license.jsp?colCode=MRF13750H-1300-MHz-2-Up-Reference-Circuit&amp;appType=file2&amp;DOWNLOAD_ID=null" TargetMode="External"/><Relationship Id="rId17" Type="http://schemas.openxmlformats.org/officeDocument/2006/relationships/hyperlink" Target="https://www.nxp.com/webapp/sps/download/license.jsp?colCode=AFV121KH-960-1215-MHz-Reference-Circuit&amp;appType=file2&amp;DOWNLOAD_ID=null" TargetMode="External"/><Relationship Id="rId25" Type="http://schemas.openxmlformats.org/officeDocument/2006/relationships/hyperlink" Target="https://nxp1.sharepoint.com/teams/ext110/RFoperations/NPI/RF%20Cellular%20Discrete/Forms/GaN%20Discrete%20All%20Docs.aspx?RootFolder=%2Fteams%2Fext110%2FRFoperations%2FNPI%2FRF%20Cellular%20Discrete%2FA3G26D055N%2FFixture%20Handover%2FA3G26D055N%2DBand%201%202110%2D2170%20MHz%20Driver&amp;FolderCTID=0x0120009D53E8B8B75BE74A90799C05A4FFC7D3&amp;View=%7B3339549A%2DA967%2D4218%2DAFCB%2D68DD500B9697%7D" TargetMode="External"/><Relationship Id="rId33" Type="http://schemas.openxmlformats.org/officeDocument/2006/relationships/hyperlink" Target="https://nxp1.sharepoint.com/teams/ext110/RFoperations/NPI/HPS%20Product%20Family/Forms/AllItems.aspx?RootFolder=%2Fteams%2Fext110%2FRFoperations%2FNPI%2FHPS%20Product%20Family%2F64T%20A5%20Product%20Family%2FA5G35S004N%2FFixture%20Handover%2FA5G35S004N%20A3G26D055N%20400%2D2700%20MHz&amp;FolderCTID=0x01200015F99E9903F8844E870FF30CCFCD6767" TargetMode="External"/><Relationship Id="rId38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26S008N%2FFixture%20Handover%2FA5G26S008N%202200%2D2400%20MHz&amp;FolderCTID=0x01200015F99E9903F8844E870FF30CCFCD6767&amp;View=%7B06BB9191%2D7990%2D4FB2%2DA54B%2D573AE32637AF%7D" TargetMode="External"/><Relationship Id="rId46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35S008N%2FFixture%20Handover%2FA5G35S008N%203700%2D3980%20MHz&amp;FolderCTID=0x01200015F99E9903F8844E870FF30CCFCD6767&amp;View=%7B06BB9191%2D7990%2D4FB2%2DA54B%2D573AE32637AF%7D" TargetMode="External"/><Relationship Id="rId20" Type="http://schemas.openxmlformats.org/officeDocument/2006/relationships/hyperlink" Target="https://www.nxp.com/webapp/sps/download/license.jsp?colCode=AFSC5G37D37-3600-3800-MHz-Reference-Circuit&amp;appType=file2&amp;DOWNLOAD_ID=null" TargetMode="External"/><Relationship Id="rId41" Type="http://schemas.openxmlformats.org/officeDocument/2006/relationships/hyperlink" Target="https://nxp1.sharepoint.com/teams/ext110/RFoperations/NPI/HPS%20Product%20Family/Forms/Document%20Set/docsethomepage.aspx?RootFolder=%2Fteams%2Fext110%2FRFoperations%2FNPI%2FHPS%20Product%20Family%2F32T%20A5%20Product%20Family%2FA5G35S008N%2FFixture%20Handover%2FA5G35S008N%203300%2D3900%20MHz&amp;FolderCTID=0x01200015F99E9903F8844E870FF30CCFCD6767&amp;View=%7B06BB9191%2D7990%2D4FB2%2DA54B%2D573AE32637AF%7D" TargetMode="External"/><Relationship Id="rId1" Type="http://schemas.openxmlformats.org/officeDocument/2006/relationships/hyperlink" Target="https://nxp1.sharepoint.com/teams/ext110/RF%20Cellular%20Applications/Forms/GPA.aspx" TargetMode="External"/><Relationship Id="rId6" Type="http://schemas.openxmlformats.org/officeDocument/2006/relationships/hyperlink" Target="https://nxp1.sharepoint.com/teams/ext110/RFoperations/NPI/RF%20Cellular%20Discrete/Forms/Document%20Set/docsethomepage.aspx?RootFolder=%2Fteams%2Fext110%2FRFoperations%2FNPI%2FRF%20Cellular%20Discrete%2FA3G26D055N%2FFixture%20Handover%2FA3G26D055N%202400%2D2500MHz%2025W%20Path%20A%20Microstrip%2FExternal%20data&amp;FolderCTID=0x0120009D53E8B8B75BE74A90799C05A4FFC7D3&amp;View=%7BC5B1AEC4%2DE460%2D4359%2D963F%2DD9F5513CF181%7D&amp;InitialTabId=Ribbon%2ERead&amp;VisibilityContext=WSSTabPersistenc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microsoft.com/office/2019/04/relationships/namedSheetView" Target="../namedSheetViews/namedSheetView1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2188-4F79-46CA-B8B8-E727FCA879D2}">
  <sheetPr codeName="Sheet1">
    <tabColor theme="4"/>
  </sheetPr>
  <dimension ref="A1:BB26"/>
  <sheetViews>
    <sheetView showGridLines="0" zoomScaleNormal="100" workbookViewId="0">
      <selection activeCell="R1" sqref="R1"/>
    </sheetView>
  </sheetViews>
  <sheetFormatPr defaultColWidth="8.75" defaultRowHeight="14.25" x14ac:dyDescent="0.2"/>
  <cols>
    <col min="1" max="1" width="9.25" style="144" customWidth="1"/>
    <col min="2" max="3" width="8.75" style="144" hidden="1" customWidth="1"/>
    <col min="4" max="4" width="19.75" style="144" customWidth="1"/>
    <col min="5" max="12" width="15.625" style="144" customWidth="1"/>
    <col min="13" max="13" width="8.75" style="174"/>
    <col min="14" max="14" width="9.625" style="174" customWidth="1"/>
    <col min="15" max="15" width="12.125" style="174" customWidth="1"/>
    <col min="16" max="20" width="8.75" style="174"/>
    <col min="21" max="52" width="8.75" style="144"/>
    <col min="53" max="53" width="0" style="144" hidden="1" customWidth="1"/>
    <col min="54" max="54" width="15.125" style="144" hidden="1" customWidth="1"/>
    <col min="55" max="16384" width="8.75" style="144"/>
  </cols>
  <sheetData>
    <row r="1" spans="1:54" ht="19.899999999999999" customHeight="1" thickBot="1" x14ac:dyDescent="0.35">
      <c r="A1" s="172" t="s">
        <v>0</v>
      </c>
      <c r="B1" s="53"/>
      <c r="C1" s="53"/>
      <c r="E1" s="53"/>
      <c r="F1" s="53"/>
      <c r="G1" s="53"/>
      <c r="H1" s="53"/>
      <c r="I1" s="53"/>
      <c r="J1" s="179"/>
      <c r="K1" s="53"/>
      <c r="L1" s="171" t="s">
        <v>1</v>
      </c>
      <c r="R1" s="175"/>
      <c r="S1" s="175"/>
      <c r="T1" s="175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BA1" s="177" t="s">
        <v>2</v>
      </c>
      <c r="BB1" s="178" t="s">
        <v>3</v>
      </c>
    </row>
    <row r="2" spans="1:54" ht="22.9" customHeight="1" x14ac:dyDescent="0.2">
      <c r="A2" s="284" t="s">
        <v>4</v>
      </c>
      <c r="B2" s="286">
        <v>80</v>
      </c>
      <c r="C2" s="286" t="s">
        <v>5</v>
      </c>
      <c r="D2" s="290" t="s">
        <v>6</v>
      </c>
      <c r="E2" s="203" t="s">
        <v>222</v>
      </c>
      <c r="F2" s="203" t="s">
        <v>214</v>
      </c>
      <c r="G2" s="203" t="s">
        <v>46</v>
      </c>
      <c r="H2" s="203" t="s">
        <v>46</v>
      </c>
      <c r="I2" s="203" t="s">
        <v>46</v>
      </c>
      <c r="J2" s="203" t="s">
        <v>46</v>
      </c>
      <c r="K2" s="203" t="s">
        <v>46</v>
      </c>
      <c r="L2" s="203" t="s">
        <v>46</v>
      </c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  <c r="BA2" s="177" t="s">
        <v>7</v>
      </c>
      <c r="BB2" s="178" t="s">
        <v>8</v>
      </c>
    </row>
    <row r="3" spans="1:54" ht="22.9" customHeight="1" thickBot="1" x14ac:dyDescent="0.25">
      <c r="A3" s="284"/>
      <c r="B3" s="287"/>
      <c r="C3" s="287"/>
      <c r="D3" s="291"/>
      <c r="E3" s="204" t="s">
        <v>799</v>
      </c>
      <c r="F3" s="204" t="s">
        <v>800</v>
      </c>
      <c r="G3" s="204" t="s">
        <v>46</v>
      </c>
      <c r="H3" s="204" t="s">
        <v>46</v>
      </c>
      <c r="I3" s="204" t="s">
        <v>46</v>
      </c>
      <c r="J3" s="204" t="s">
        <v>46</v>
      </c>
      <c r="K3" s="204" t="s">
        <v>46</v>
      </c>
      <c r="L3" s="204" t="s">
        <v>46</v>
      </c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BA3" s="177" t="s">
        <v>9</v>
      </c>
      <c r="BB3" s="178" t="s">
        <v>10</v>
      </c>
    </row>
    <row r="4" spans="1:54" ht="22.9" customHeight="1" x14ac:dyDescent="0.2">
      <c r="A4" s="284"/>
      <c r="B4" s="286">
        <v>60</v>
      </c>
      <c r="C4" s="286" t="s">
        <v>5</v>
      </c>
      <c r="D4" s="290" t="s">
        <v>11</v>
      </c>
      <c r="E4" s="203" t="s">
        <v>125</v>
      </c>
      <c r="F4" s="203" t="s">
        <v>150</v>
      </c>
      <c r="G4" s="203" t="s">
        <v>206</v>
      </c>
      <c r="H4" s="203" t="s">
        <v>212</v>
      </c>
      <c r="I4" s="203" t="s">
        <v>46</v>
      </c>
      <c r="J4" s="203" t="s">
        <v>202</v>
      </c>
      <c r="K4" s="203" t="s">
        <v>46</v>
      </c>
      <c r="L4" s="203" t="s">
        <v>46</v>
      </c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BB4" s="178" t="s">
        <v>12</v>
      </c>
    </row>
    <row r="5" spans="1:54" ht="22.9" customHeight="1" thickBot="1" x14ac:dyDescent="0.25">
      <c r="A5" s="284"/>
      <c r="B5" s="287"/>
      <c r="C5" s="287"/>
      <c r="D5" s="291"/>
      <c r="E5" s="204" t="s">
        <v>801</v>
      </c>
      <c r="F5" s="204" t="s">
        <v>802</v>
      </c>
      <c r="G5" s="204" t="s">
        <v>983</v>
      </c>
      <c r="H5" s="204" t="s">
        <v>803</v>
      </c>
      <c r="I5" s="204" t="s">
        <v>46</v>
      </c>
      <c r="J5" s="204" t="s">
        <v>804</v>
      </c>
      <c r="K5" s="204" t="s">
        <v>46</v>
      </c>
      <c r="L5" s="204" t="s">
        <v>46</v>
      </c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  <c r="AO5" s="167"/>
    </row>
    <row r="6" spans="1:54" ht="22.9" customHeight="1" x14ac:dyDescent="0.2">
      <c r="A6" s="284"/>
      <c r="B6" s="286">
        <v>40</v>
      </c>
      <c r="C6" s="286" t="s">
        <v>5</v>
      </c>
      <c r="D6" s="290" t="s">
        <v>13</v>
      </c>
      <c r="E6" s="203" t="s">
        <v>144</v>
      </c>
      <c r="F6" s="203" t="s">
        <v>144</v>
      </c>
      <c r="G6" s="203" t="s">
        <v>170</v>
      </c>
      <c r="H6" s="203" t="s">
        <v>176</v>
      </c>
      <c r="I6" s="203" t="s">
        <v>182</v>
      </c>
      <c r="J6" s="203" t="s">
        <v>46</v>
      </c>
      <c r="K6" s="203" t="s">
        <v>46</v>
      </c>
      <c r="L6" s="203" t="s">
        <v>46</v>
      </c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</row>
    <row r="7" spans="1:54" ht="22.9" customHeight="1" thickBot="1" x14ac:dyDescent="0.25">
      <c r="A7" s="284"/>
      <c r="B7" s="287"/>
      <c r="C7" s="287"/>
      <c r="D7" s="291"/>
      <c r="E7" s="204" t="s">
        <v>805</v>
      </c>
      <c r="F7" s="204" t="s">
        <v>805</v>
      </c>
      <c r="G7" s="204" t="s">
        <v>806</v>
      </c>
      <c r="H7" s="204" t="s">
        <v>807</v>
      </c>
      <c r="I7" s="204" t="s">
        <v>808</v>
      </c>
      <c r="J7" s="204" t="s">
        <v>46</v>
      </c>
      <c r="K7" s="204" t="s">
        <v>46</v>
      </c>
      <c r="L7" s="204" t="s">
        <v>46</v>
      </c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</row>
    <row r="8" spans="1:54" ht="17.649999999999999" customHeight="1" x14ac:dyDescent="0.2">
      <c r="A8" s="284"/>
      <c r="B8" s="286">
        <v>10</v>
      </c>
      <c r="C8" s="286" t="s">
        <v>14</v>
      </c>
      <c r="D8" s="290" t="s">
        <v>15</v>
      </c>
      <c r="E8" s="203" t="s">
        <v>46</v>
      </c>
      <c r="F8" s="203" t="s">
        <v>46</v>
      </c>
      <c r="G8" s="203" t="s">
        <v>208</v>
      </c>
      <c r="H8" s="203" t="s">
        <v>208</v>
      </c>
      <c r="I8" s="203" t="s">
        <v>46</v>
      </c>
      <c r="J8" s="203" t="s">
        <v>46</v>
      </c>
      <c r="K8" s="203" t="s">
        <v>46</v>
      </c>
      <c r="L8" s="203" t="s">
        <v>46</v>
      </c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</row>
    <row r="9" spans="1:54" ht="21.75" customHeight="1" thickBot="1" x14ac:dyDescent="0.25">
      <c r="A9" s="284"/>
      <c r="B9" s="287"/>
      <c r="C9" s="287"/>
      <c r="D9" s="291"/>
      <c r="E9" s="204" t="s">
        <v>46</v>
      </c>
      <c r="F9" s="204" t="s">
        <v>46</v>
      </c>
      <c r="G9" s="204" t="s">
        <v>984</v>
      </c>
      <c r="H9" s="204" t="s">
        <v>984</v>
      </c>
      <c r="I9" s="204" t="s">
        <v>46</v>
      </c>
      <c r="J9" s="204" t="s">
        <v>46</v>
      </c>
      <c r="K9" s="204" t="s">
        <v>46</v>
      </c>
      <c r="L9" s="204" t="s">
        <v>46</v>
      </c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</row>
    <row r="10" spans="1:54" ht="17.649999999999999" customHeight="1" x14ac:dyDescent="0.2">
      <c r="A10" s="284"/>
      <c r="B10" s="286">
        <v>10</v>
      </c>
      <c r="C10" s="286" t="s">
        <v>5</v>
      </c>
      <c r="D10" s="290" t="s">
        <v>16</v>
      </c>
      <c r="E10" s="203" t="s">
        <v>46</v>
      </c>
      <c r="F10" s="203" t="s">
        <v>46</v>
      </c>
      <c r="G10" s="203" t="s">
        <v>46</v>
      </c>
      <c r="H10" s="203" t="s">
        <v>46</v>
      </c>
      <c r="I10" s="203" t="s">
        <v>237</v>
      </c>
      <c r="J10" s="203" t="s">
        <v>251</v>
      </c>
      <c r="K10" s="203" t="s">
        <v>266</v>
      </c>
      <c r="L10" s="203" t="s">
        <v>46</v>
      </c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G10" s="167"/>
      <c r="AH10" s="167"/>
      <c r="AI10" s="167"/>
      <c r="AJ10" s="167"/>
      <c r="AK10" s="167"/>
      <c r="AL10" s="167"/>
      <c r="AM10" s="167"/>
      <c r="AN10" s="167"/>
      <c r="AO10" s="167"/>
    </row>
    <row r="11" spans="1:54" ht="22.15" customHeight="1" thickBot="1" x14ac:dyDescent="0.25">
      <c r="A11" s="284"/>
      <c r="B11" s="287"/>
      <c r="C11" s="287"/>
      <c r="D11" s="291"/>
      <c r="E11" s="204" t="s">
        <v>46</v>
      </c>
      <c r="F11" s="204" t="s">
        <v>46</v>
      </c>
      <c r="G11" s="204" t="s">
        <v>46</v>
      </c>
      <c r="H11" s="204" t="s">
        <v>46</v>
      </c>
      <c r="I11" s="204" t="s">
        <v>809</v>
      </c>
      <c r="J11" s="204" t="s">
        <v>810</v>
      </c>
      <c r="K11" s="204" t="s">
        <v>811</v>
      </c>
      <c r="L11" s="204" t="s">
        <v>46</v>
      </c>
      <c r="U11" s="167"/>
      <c r="V11" s="167"/>
      <c r="W11" s="167"/>
      <c r="X11" s="167"/>
      <c r="Y11" s="167"/>
      <c r="Z11" s="167"/>
      <c r="AA11" s="167"/>
      <c r="AB11" s="167"/>
      <c r="AC11" s="167"/>
      <c r="AD11" s="167"/>
      <c r="AE11" s="167"/>
      <c r="AF11" s="167"/>
      <c r="AG11" s="167"/>
      <c r="AH11" s="167"/>
      <c r="AI11" s="167"/>
      <c r="AJ11" s="167"/>
      <c r="AK11" s="167"/>
      <c r="AL11" s="167"/>
      <c r="AM11" s="167"/>
      <c r="AN11" s="167"/>
      <c r="AO11" s="167"/>
    </row>
    <row r="12" spans="1:54" ht="17.649999999999999" customHeight="1" x14ac:dyDescent="0.2">
      <c r="A12" s="284"/>
      <c r="B12" s="286">
        <v>5</v>
      </c>
      <c r="C12" s="288" t="s">
        <v>17</v>
      </c>
      <c r="D12" s="290" t="s">
        <v>18</v>
      </c>
      <c r="E12" s="203" t="s">
        <v>135</v>
      </c>
      <c r="F12" s="203" t="s">
        <v>135</v>
      </c>
      <c r="G12" s="203" t="s">
        <v>165</v>
      </c>
      <c r="H12" s="203" t="s">
        <v>165</v>
      </c>
      <c r="I12" s="203" t="s">
        <v>233</v>
      </c>
      <c r="J12" s="203" t="s">
        <v>288</v>
      </c>
      <c r="K12" s="203" t="s">
        <v>228</v>
      </c>
      <c r="L12" s="203" t="s">
        <v>235</v>
      </c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</row>
    <row r="13" spans="1:54" ht="21.75" customHeight="1" thickBot="1" x14ac:dyDescent="0.25">
      <c r="A13" s="284"/>
      <c r="B13" s="287"/>
      <c r="C13" s="289"/>
      <c r="D13" s="291"/>
      <c r="E13" s="204" t="s">
        <v>812</v>
      </c>
      <c r="F13" s="204" t="s">
        <v>812</v>
      </c>
      <c r="G13" s="204" t="s">
        <v>813</v>
      </c>
      <c r="H13" s="204" t="s">
        <v>813</v>
      </c>
      <c r="I13" s="204" t="s">
        <v>814</v>
      </c>
      <c r="J13" s="204" t="s">
        <v>814</v>
      </c>
      <c r="K13" s="204" t="s">
        <v>985</v>
      </c>
      <c r="L13" s="204" t="s">
        <v>815</v>
      </c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</row>
    <row r="14" spans="1:54" ht="17.649999999999999" customHeight="1" x14ac:dyDescent="0.2">
      <c r="A14" s="284"/>
      <c r="B14" s="286">
        <v>5</v>
      </c>
      <c r="C14" s="286" t="s">
        <v>5</v>
      </c>
      <c r="D14" s="290" t="s">
        <v>19</v>
      </c>
      <c r="E14" s="203" t="s">
        <v>112</v>
      </c>
      <c r="F14" s="203" t="s">
        <v>112</v>
      </c>
      <c r="G14" s="203" t="s">
        <v>112</v>
      </c>
      <c r="H14" s="203" t="s">
        <v>112</v>
      </c>
      <c r="I14" s="203" t="s">
        <v>262</v>
      </c>
      <c r="J14" s="203" t="s">
        <v>112</v>
      </c>
      <c r="K14" s="203" t="s">
        <v>270</v>
      </c>
      <c r="L14" s="203" t="s">
        <v>217</v>
      </c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</row>
    <row r="15" spans="1:54" ht="21.75" customHeight="1" thickBot="1" x14ac:dyDescent="0.25">
      <c r="A15" s="284"/>
      <c r="B15" s="287"/>
      <c r="C15" s="287"/>
      <c r="D15" s="291"/>
      <c r="E15" s="204" t="s">
        <v>816</v>
      </c>
      <c r="F15" s="204" t="s">
        <v>816</v>
      </c>
      <c r="G15" s="204" t="s">
        <v>816</v>
      </c>
      <c r="H15" s="204" t="s">
        <v>816</v>
      </c>
      <c r="I15" s="204" t="s">
        <v>813</v>
      </c>
      <c r="J15" s="204" t="s">
        <v>816</v>
      </c>
      <c r="K15" s="204" t="s">
        <v>816</v>
      </c>
      <c r="L15" s="204" t="s">
        <v>817</v>
      </c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</row>
    <row r="16" spans="1:54" ht="17.649999999999999" customHeight="1" x14ac:dyDescent="0.2">
      <c r="A16" s="284"/>
      <c r="B16" s="286">
        <v>3</v>
      </c>
      <c r="C16" s="288" t="s">
        <v>17</v>
      </c>
      <c r="D16" s="290" t="s">
        <v>20</v>
      </c>
      <c r="E16" s="203" t="s">
        <v>127</v>
      </c>
      <c r="F16" s="203" t="s">
        <v>127</v>
      </c>
      <c r="G16" s="203" t="s">
        <v>46</v>
      </c>
      <c r="H16" s="203" t="s">
        <v>46</v>
      </c>
      <c r="I16" s="203" t="s">
        <v>279</v>
      </c>
      <c r="J16" s="203" t="s">
        <v>290</v>
      </c>
      <c r="K16" s="203" t="s">
        <v>216</v>
      </c>
      <c r="L16" s="203" t="s">
        <v>295</v>
      </c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</row>
    <row r="17" spans="1:41" ht="21.75" customHeight="1" thickBot="1" x14ac:dyDescent="0.25">
      <c r="A17" s="284"/>
      <c r="B17" s="287"/>
      <c r="C17" s="289"/>
      <c r="D17" s="291"/>
      <c r="E17" s="204" t="s">
        <v>986</v>
      </c>
      <c r="F17" s="204" t="s">
        <v>986</v>
      </c>
      <c r="G17" s="204" t="s">
        <v>46</v>
      </c>
      <c r="H17" s="204" t="s">
        <v>46</v>
      </c>
      <c r="I17" s="204" t="s">
        <v>818</v>
      </c>
      <c r="J17" s="204" t="s">
        <v>819</v>
      </c>
      <c r="K17" s="204" t="s">
        <v>820</v>
      </c>
      <c r="L17" s="204" t="s">
        <v>821</v>
      </c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</row>
    <row r="18" spans="1:41" ht="36.6" customHeight="1" thickTop="1" thickBot="1" x14ac:dyDescent="0.25">
      <c r="A18" s="53"/>
      <c r="B18" s="53"/>
      <c r="C18" s="53"/>
      <c r="D18" s="53"/>
      <c r="E18" s="202" t="s">
        <v>21</v>
      </c>
      <c r="F18" s="202" t="s">
        <v>22</v>
      </c>
      <c r="G18" s="202" t="s">
        <v>23</v>
      </c>
      <c r="H18" s="202">
        <v>2100</v>
      </c>
      <c r="I18" s="202">
        <v>2300</v>
      </c>
      <c r="J18" s="202">
        <v>2600</v>
      </c>
      <c r="K18" s="202">
        <v>3500</v>
      </c>
      <c r="L18" s="202">
        <v>3900</v>
      </c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</row>
    <row r="19" spans="1:41" ht="21.75" hidden="1" customHeight="1" x14ac:dyDescent="0.2">
      <c r="A19" s="232"/>
      <c r="E19" s="201"/>
      <c r="F19" s="201"/>
      <c r="G19" s="201">
        <v>1950</v>
      </c>
      <c r="H19" s="201"/>
      <c r="I19" s="201"/>
      <c r="J19" s="201"/>
      <c r="K19" s="201"/>
      <c r="L19" s="201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</row>
    <row r="20" spans="1:41" ht="21.75" hidden="1" customHeight="1" x14ac:dyDescent="0.2">
      <c r="A20" s="232"/>
      <c r="E20" s="201">
        <v>750</v>
      </c>
      <c r="F20" s="201">
        <v>900</v>
      </c>
      <c r="G20" s="201">
        <v>1850</v>
      </c>
      <c r="H20" s="201">
        <v>2150</v>
      </c>
      <c r="I20" s="201">
        <v>2350</v>
      </c>
      <c r="J20" s="201">
        <v>2650</v>
      </c>
      <c r="K20" s="201">
        <v>3500</v>
      </c>
      <c r="L20" s="201">
        <v>3900</v>
      </c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</row>
    <row r="21" spans="1:41" ht="41.65" customHeight="1" x14ac:dyDescent="0.2">
      <c r="A21" s="53"/>
      <c r="B21" s="53"/>
      <c r="C21" s="53"/>
      <c r="D21" s="53"/>
      <c r="E21" s="285" t="s">
        <v>24</v>
      </c>
      <c r="F21" s="285"/>
      <c r="G21" s="285"/>
      <c r="H21" s="285"/>
      <c r="I21" s="285"/>
      <c r="J21" s="285"/>
      <c r="K21" s="285"/>
      <c r="L21" s="285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</row>
    <row r="22" spans="1:41" ht="15.6" hidden="1" customHeight="1" thickTop="1" thickBot="1" x14ac:dyDescent="0.25">
      <c r="A22" s="170"/>
      <c r="C22" s="169" t="s">
        <v>25</v>
      </c>
      <c r="D22" s="53"/>
      <c r="E22" s="53"/>
      <c r="F22" s="53"/>
      <c r="G22" s="53"/>
      <c r="H22" s="53"/>
      <c r="I22" s="53"/>
      <c r="J22" s="53"/>
      <c r="K22" s="53"/>
      <c r="L22" s="53"/>
      <c r="M22" s="176"/>
      <c r="N22" s="176"/>
      <c r="O22" s="176"/>
      <c r="P22" s="176"/>
      <c r="Q22" s="176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</row>
    <row r="23" spans="1:41" ht="19.899999999999999" customHeight="1" x14ac:dyDescent="0.2">
      <c r="A23" s="53"/>
      <c r="B23" s="53"/>
      <c r="C23" s="53"/>
      <c r="D23" s="53"/>
      <c r="E23" s="99"/>
      <c r="F23" s="53"/>
      <c r="G23" s="53"/>
      <c r="H23" s="53"/>
      <c r="I23" s="53"/>
      <c r="J23" s="53"/>
      <c r="K23" s="53"/>
      <c r="L23" s="53"/>
      <c r="R23" s="176"/>
      <c r="S23" s="176"/>
      <c r="T23" s="176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  <c r="AH23" s="168"/>
      <c r="AI23" s="168"/>
      <c r="AJ23" s="168"/>
      <c r="AK23" s="168"/>
      <c r="AL23" s="168"/>
      <c r="AM23" s="168"/>
      <c r="AN23" s="168"/>
      <c r="AO23" s="168"/>
    </row>
    <row r="24" spans="1:41" ht="15.6" customHeight="1" x14ac:dyDescent="0.2">
      <c r="A24" s="53"/>
      <c r="B24" s="53"/>
      <c r="C24" s="53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</row>
    <row r="25" spans="1:41" x14ac:dyDescent="0.2">
      <c r="A25" s="53"/>
      <c r="B25" s="53"/>
      <c r="C25" s="53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</row>
    <row r="26" spans="1:41" x14ac:dyDescent="0.2"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</row>
  </sheetData>
  <sheetProtection algorithmName="SHA-512" hashValue="VNEk9oGO7vrnGk1jvmJ0M2o6EQrO3TEzov/n8ekEm1sASvf4qsHpLl9XTE+HLwZuB58IlReF4DCGEHflBajqEw==" saltValue="o8fTsG53zbrWSPm9H03eYA==" spinCount="100000" sheet="1" formatCells="0" formatRows="0" sort="0" pivotTables="0"/>
  <mergeCells count="26">
    <mergeCell ref="C16:C17"/>
    <mergeCell ref="D16:D17"/>
    <mergeCell ref="B10:B11"/>
    <mergeCell ref="B8:B9"/>
    <mergeCell ref="B2:B3"/>
    <mergeCell ref="D2:D3"/>
    <mergeCell ref="B4:B5"/>
    <mergeCell ref="D4:D5"/>
    <mergeCell ref="B6:B7"/>
    <mergeCell ref="D6:D7"/>
    <mergeCell ref="A2:A17"/>
    <mergeCell ref="E21:L21"/>
    <mergeCell ref="C2:C3"/>
    <mergeCell ref="C4:C5"/>
    <mergeCell ref="C6:C7"/>
    <mergeCell ref="C10:C11"/>
    <mergeCell ref="C8:C9"/>
    <mergeCell ref="C14:C15"/>
    <mergeCell ref="C12:C13"/>
    <mergeCell ref="D10:D11"/>
    <mergeCell ref="B14:B15"/>
    <mergeCell ref="D8:D9"/>
    <mergeCell ref="B12:B13"/>
    <mergeCell ref="D14:D15"/>
    <mergeCell ref="D12:D13"/>
    <mergeCell ref="B16:B17"/>
  </mergeCells>
  <conditionalFormatting sqref="E23">
    <cfRule type="expression" dxfId="47" priority="10">
      <formula>OR($C25="",$C25=0)</formula>
    </cfRule>
    <cfRule type="expression" dxfId="46" priority="11">
      <formula>AND($C25&lt;&gt;"",$C25&lt;&gt;0)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FAC64-6F9F-4110-966D-593840C2E4A2}">
  <sheetPr codeName="Sheet2">
    <tabColor theme="4"/>
  </sheetPr>
  <dimension ref="A1:BG422"/>
  <sheetViews>
    <sheetView showGridLines="0" tabSelected="1" zoomScaleNormal="100" workbookViewId="0">
      <pane xSplit="3" topLeftCell="D1" activePane="topRight" state="frozenSplit"/>
      <selection pane="topRight" activeCell="N2" sqref="N2:N3"/>
    </sheetView>
  </sheetViews>
  <sheetFormatPr defaultRowHeight="14.25" outlineLevelRow="1" x14ac:dyDescent="0.2"/>
  <cols>
    <col min="1" max="1" width="2.25" style="53" customWidth="1"/>
    <col min="2" max="2" width="3" style="25" customWidth="1"/>
    <col min="3" max="3" width="26" customWidth="1"/>
    <col min="4" max="4" width="10.625" style="25" customWidth="1"/>
    <col min="5" max="5" width="9.75" style="25" customWidth="1"/>
    <col min="6" max="7" width="9.75" customWidth="1"/>
    <col min="8" max="8" width="9.5" style="14" customWidth="1"/>
    <col min="9" max="9" width="9.5" customWidth="1"/>
    <col min="10" max="10" width="9.5" style="45" customWidth="1"/>
    <col min="11" max="13" width="9.5" customWidth="1"/>
    <col min="14" max="14" width="9.5" style="45" customWidth="1"/>
    <col min="15" max="17" width="9.5" customWidth="1"/>
    <col min="18" max="18" width="27.5" bestFit="1" customWidth="1"/>
    <col min="19" max="19" width="11.5" bestFit="1" customWidth="1"/>
    <col min="20" max="20" width="26" bestFit="1" customWidth="1"/>
    <col min="21" max="21" width="24.625" style="14" customWidth="1"/>
    <col min="22" max="22" width="28.125" style="14" bestFit="1" customWidth="1"/>
    <col min="23" max="23" width="11.75" style="269" bestFit="1" customWidth="1"/>
    <col min="24" max="24" width="12" style="127" customWidth="1"/>
    <col min="25" max="26" width="12.25" style="139" customWidth="1"/>
    <col min="27" max="27" width="10.625" style="107" customWidth="1"/>
    <col min="28" max="30" width="10.125" customWidth="1" collapsed="1"/>
    <col min="31" max="45" width="9" style="53"/>
    <col min="46" max="48" width="9" style="53" customWidth="1"/>
    <col min="49" max="58" width="8.75" style="53" hidden="1" customWidth="1"/>
    <col min="59" max="59" width="8.75" hidden="1" customWidth="1"/>
    <col min="60" max="62" width="9" customWidth="1"/>
  </cols>
  <sheetData>
    <row r="1" spans="1:58" s="53" customFormat="1" ht="13.5" customHeight="1" x14ac:dyDescent="0.2">
      <c r="A1" s="53" t="s">
        <v>26</v>
      </c>
      <c r="B1" s="49"/>
      <c r="C1" s="50"/>
      <c r="D1" s="292" t="str">
        <f>IF(ISERROR(C7),"No result."&amp;CHAR(10)&amp;"Check that the first bullet point  (""All Devices"") is not selected."&amp;CHAR(10)&amp;"If Office 365 not avail, see link below.","")</f>
        <v/>
      </c>
      <c r="E1" s="112" t="s">
        <v>27</v>
      </c>
      <c r="F1" s="113"/>
      <c r="G1" s="112"/>
      <c r="H1" s="151"/>
      <c r="I1" s="112" t="s">
        <v>28</v>
      </c>
      <c r="J1" s="275" t="s">
        <v>29</v>
      </c>
      <c r="K1" s="275" t="s">
        <v>30</v>
      </c>
      <c r="L1" s="275" t="s">
        <v>31</v>
      </c>
      <c r="N1" s="114"/>
      <c r="P1" s="156" t="s">
        <v>32</v>
      </c>
      <c r="R1" s="51"/>
      <c r="S1" s="52"/>
      <c r="T1" s="52"/>
      <c r="U1" s="50"/>
      <c r="V1" s="50"/>
      <c r="W1" s="276"/>
      <c r="X1" s="104"/>
      <c r="Y1" s="104"/>
      <c r="AX1" s="128" t="s">
        <v>33</v>
      </c>
      <c r="AY1" s="128"/>
      <c r="AZ1" s="128" t="s">
        <v>34</v>
      </c>
      <c r="BA1" s="128"/>
      <c r="BD1" s="138" t="s">
        <v>29</v>
      </c>
      <c r="BF1" s="129" t="s">
        <v>35</v>
      </c>
    </row>
    <row r="2" spans="1:58" s="53" customFormat="1" x14ac:dyDescent="0.2">
      <c r="B2" s="49"/>
      <c r="C2" s="50"/>
      <c r="D2" s="292"/>
      <c r="E2" s="109" t="s">
        <v>36</v>
      </c>
      <c r="F2" s="108" t="s">
        <v>37</v>
      </c>
      <c r="G2" s="164" t="s">
        <v>38</v>
      </c>
      <c r="H2" s="77"/>
      <c r="I2" s="110" t="s">
        <v>39</v>
      </c>
      <c r="J2" s="118"/>
      <c r="K2" s="119"/>
      <c r="L2" s="301" t="s">
        <v>2</v>
      </c>
      <c r="N2" s="297"/>
      <c r="P2" s="262" t="s">
        <v>1011</v>
      </c>
      <c r="T2" s="55"/>
      <c r="U2" s="55"/>
      <c r="V2" s="55"/>
      <c r="W2" s="277"/>
      <c r="X2" s="105"/>
      <c r="Y2" s="105"/>
      <c r="AW2" s="140" t="s">
        <v>40</v>
      </c>
      <c r="AX2" s="129">
        <v>1</v>
      </c>
      <c r="AY2" s="128"/>
      <c r="AZ2" s="130" t="s">
        <v>41</v>
      </c>
      <c r="BA2" s="131" t="s">
        <v>42</v>
      </c>
      <c r="BC2" s="135" t="s">
        <v>39</v>
      </c>
      <c r="BD2" s="137">
        <f>IF(TRIM(J2)="",IF(TRIM(K2)="",1000000,10^(K2/10)/1000),J2)</f>
        <v>1000000</v>
      </c>
      <c r="BF2" s="166" t="s">
        <v>43</v>
      </c>
    </row>
    <row r="3" spans="1:58" s="63" customFormat="1" x14ac:dyDescent="0.2">
      <c r="B3" s="103"/>
      <c r="C3" s="57"/>
      <c r="D3" s="292"/>
      <c r="E3" s="115"/>
      <c r="F3" s="116"/>
      <c r="G3" s="165"/>
      <c r="H3" s="152" t="str">
        <f>IF(OR(G3="",BA3=1000000),"",AZ3&amp;"-"&amp;BA3)</f>
        <v/>
      </c>
      <c r="I3" s="111" t="s">
        <v>44</v>
      </c>
      <c r="J3" s="116"/>
      <c r="K3" s="117"/>
      <c r="L3" s="302"/>
      <c r="N3" s="298"/>
      <c r="P3" s="157"/>
      <c r="R3" s="56"/>
      <c r="S3" s="58"/>
      <c r="T3" s="58"/>
      <c r="U3" s="59"/>
      <c r="V3" s="59"/>
      <c r="W3" s="278"/>
      <c r="X3" s="134"/>
      <c r="Y3" s="134"/>
      <c r="AW3" s="140" t="s">
        <v>45</v>
      </c>
      <c r="AX3" s="129">
        <f>N2</f>
        <v>0</v>
      </c>
      <c r="AY3" s="128"/>
      <c r="AZ3" s="132" cm="1">
        <f t="array" ref="AZ3">IF(TRIM(E3)="",IF(G3="",0,_xlfn.XLOOKUP(IF(AND(LEFT(TRIM($G$3),1)&lt;&gt;"b",LEFT(TRIM($G$3),1)&lt;&gt;"n"),TEXT($G$3,0),RIGHT(TRIM($G$3),LEN($G$3)-1)),RIGHT(Bands!$B:$B,LEN(Bands!$B:$B)-1),Bands!E:E,0)),E3)</f>
        <v>0</v>
      </c>
      <c r="BA3" s="244" cm="1">
        <f t="array" ref="BA3">IF(TRIM(F3)="",IF(OR(TRIM(E3)="", TRIM(G3)=""),1000000,_xlfn.XLOOKUP(IF(AND(LEFT(TRIM($G$3),1)&lt;&gt;"b",LEFT(TRIM($G$3),1)&lt;&gt;"n"),TEXT($G$3,0),RIGHT(TRIM($G$3),LEN($G$3)-1)),RIGHT(Bands!$B:$B,LEN(Bands!$B:$B)-1),Bands!F:F,1000000)),F3)</f>
        <v>1000000</v>
      </c>
      <c r="BC3" s="136" t="s">
        <v>44</v>
      </c>
      <c r="BD3" s="141">
        <f>IF(TRIM(J3)="",IF(TRIM(K3)="",-1000,10^(K3/10)/1000),J3)</f>
        <v>-1000</v>
      </c>
    </row>
    <row r="4" spans="1:58" s="53" customFormat="1" ht="9.75" customHeight="1" x14ac:dyDescent="0.2">
      <c r="B4" s="49"/>
      <c r="C4" s="57"/>
      <c r="D4" s="292"/>
      <c r="E4" s="59"/>
      <c r="F4" s="60"/>
      <c r="G4" s="60"/>
      <c r="H4" s="77"/>
      <c r="I4" s="54"/>
      <c r="J4" s="61"/>
      <c r="K4" s="62"/>
      <c r="L4" s="62"/>
      <c r="Q4" s="76"/>
      <c r="R4" s="59"/>
      <c r="S4" s="58"/>
      <c r="T4" s="58"/>
      <c r="U4" s="59"/>
      <c r="V4" s="59"/>
      <c r="W4" s="279"/>
      <c r="X4" s="104"/>
      <c r="Y4" s="104"/>
      <c r="AX4" s="129" t="s">
        <v>46</v>
      </c>
      <c r="AY4" s="128"/>
      <c r="AZ4" s="128"/>
      <c r="BA4" s="128"/>
    </row>
    <row r="5" spans="1:58" s="53" customFormat="1" x14ac:dyDescent="0.2">
      <c r="A5" s="77"/>
      <c r="B5" s="78" t="s">
        <v>47</v>
      </c>
      <c r="C5" s="77"/>
      <c r="D5" s="293"/>
      <c r="F5" s="79"/>
      <c r="G5" s="79"/>
      <c r="H5" s="79"/>
      <c r="I5" s="81"/>
      <c r="J5" s="82"/>
      <c r="K5" s="80"/>
      <c r="L5" s="80"/>
      <c r="M5" s="133"/>
      <c r="N5" s="133"/>
      <c r="O5" s="83"/>
      <c r="P5" s="84"/>
      <c r="Q5" s="85"/>
      <c r="R5" s="82"/>
      <c r="S5" s="86"/>
      <c r="T5" s="86"/>
      <c r="U5" s="85"/>
      <c r="V5" s="77"/>
      <c r="W5" s="280"/>
      <c r="X5" s="106"/>
      <c r="Y5" s="106"/>
      <c r="Z5" s="77"/>
      <c r="AA5" s="77"/>
      <c r="AB5" s="77"/>
    </row>
    <row r="6" spans="1:58" s="144" customFormat="1" ht="38.65" customHeight="1" x14ac:dyDescent="0.2">
      <c r="A6" s="142"/>
      <c r="B6" s="122" t="s">
        <v>48</v>
      </c>
      <c r="C6" s="89" t="s">
        <v>49</v>
      </c>
      <c r="D6" s="89" t="s">
        <v>50</v>
      </c>
      <c r="E6" s="88" t="s">
        <v>51</v>
      </c>
      <c r="F6" s="88" t="s">
        <v>52</v>
      </c>
      <c r="G6" s="299" t="s">
        <v>53</v>
      </c>
      <c r="H6" s="300"/>
      <c r="I6" s="88" t="s">
        <v>54</v>
      </c>
      <c r="J6" s="299" t="s">
        <v>55</v>
      </c>
      <c r="K6" s="300"/>
      <c r="L6" s="186" t="s">
        <v>4</v>
      </c>
      <c r="M6" s="89" t="s">
        <v>56</v>
      </c>
      <c r="N6" s="89" t="s">
        <v>57</v>
      </c>
      <c r="O6" s="89" t="s">
        <v>58</v>
      </c>
      <c r="P6" s="88" t="s">
        <v>59</v>
      </c>
      <c r="Q6" s="294" t="s">
        <v>60</v>
      </c>
      <c r="R6" s="295"/>
      <c r="S6" s="87" t="s">
        <v>61</v>
      </c>
      <c r="T6" s="87" t="s">
        <v>62</v>
      </c>
      <c r="U6" s="87" t="s">
        <v>63</v>
      </c>
      <c r="V6" s="87" t="s">
        <v>64</v>
      </c>
      <c r="W6" s="281" t="s">
        <v>65</v>
      </c>
      <c r="X6" s="148" t="s">
        <v>66</v>
      </c>
      <c r="Y6" s="148"/>
      <c r="Z6" s="142"/>
      <c r="AA6" s="142"/>
      <c r="AB6" s="142"/>
      <c r="AH6" s="199"/>
      <c r="BC6" s="197"/>
    </row>
    <row r="7" spans="1:58" s="63" customFormat="1" x14ac:dyDescent="0.2">
      <c r="A7" s="90"/>
      <c r="B7" s="91" t="str">
        <f>IF(ISERROR(D7),HYPERLINK(X7,"^"),IF(X7="","",IF(OR(D7="Production",D7="EOL or NRND"),HYPERLINK(X7,"^"),
                                                           IF(X7&lt;&gt;"-",HYPERLINK(IF(ISERROR(#REF!=""),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"&amp;C7&amp;". I have noted such document may be under NDA.",
                                                                      X7),"&lt;"),
                                                                  ""))))</f>
        <v>^</v>
      </c>
      <c r="C7" s="64" t="str" cm="1">
        <f t="array" ref="C7:X90">_xlfn._xlws.SORT(
     _xlfn._xlws.FILTER(
          ' '!C6:X93,
          (ISNUMBER(SEARCH(AX3,' '!C6:C93)) + ISNUMBER(SEARCH(AX3,' '!D6:D93)) + ISNUMBER(SEARCH(AX3,' '!N6:N93))
                 + ISNUMBER(SEARCH(AX3,' '!S6:S93)) + ISNUMBER(SEARCH(AX3,' '!O6:O93)) + ISNUMBER(SEARCH(AX3,' '!M6:M93)) + ISNUMBER(SEARCH(AX3,' '!T6:T93))
                 + ISNUMBER(SEARCH(AX3,' '!U6:U93)) + ISNUMBER(SEARCH(AX3,' '!V6:V93)) + ISNUMBER(SEARCH(AX3,' '!R6:R93)
                 +N("filters the table using the search field. Each isnumber-search looks for the text in each of the blue column"))
           )
           *
           (
                  ((AX2=1) * (' '!E6:E93&lt;=BA3+20)   *    (' '!F6:F93&gt;=AZ3-20))
                  +
                  ((AX2=2) * (' '!E6:E93&lt;=AZ3+20)   *    (' '!F6:F93&gt;=BA3-20))
                  + N("filters the table using the frequency input")
            )
           *
            (
                  (' '!J6:J93&gt;=BD3) *  (' '!J6:J93&lt;=BD2)
                  + N("filters the table using the power input, W or dBm")
            )
           *
           (
                  IF(OR(L2="All",L2=""),1,' '!L6:L93=L2)
                  + N("filters the table using the antenna power drop-down input")
            )
           *
           (
                  IFERROR(IF(#REF!="Y",' '!#REF!&lt;&gt;"5. NRND",1),1)
                  + N("removes the NRND")
            )
      ),COLUMN($K$6)-2,-1)</f>
        <v>MMRF1050H</v>
      </c>
      <c r="D7" s="99" t="str">
        <v>Production</v>
      </c>
      <c r="E7" s="66">
        <v>850</v>
      </c>
      <c r="F7" s="66">
        <v>950</v>
      </c>
      <c r="G7" s="67">
        <v>148.31644218538958</v>
      </c>
      <c r="H7" s="68">
        <v>51.711892990699383</v>
      </c>
      <c r="I7" s="69">
        <v>8.5</v>
      </c>
      <c r="J7" s="67">
        <v>1050</v>
      </c>
      <c r="K7" s="68">
        <v>60.211892990699383</v>
      </c>
      <c r="L7" s="67" t="str">
        <v>-</v>
      </c>
      <c r="M7" s="70" t="str">
        <v>50 V</v>
      </c>
      <c r="N7" s="70" t="str">
        <v>LDMOS</v>
      </c>
      <c r="O7" s="71" t="str">
        <v>Discrete</v>
      </c>
      <c r="P7" s="228">
        <v>21.8</v>
      </c>
      <c r="Q7" s="72">
        <v>0.66</v>
      </c>
      <c r="R7" s="73" t="str">
        <v>drain efficiency (pulse)</v>
      </c>
      <c r="S7" s="73" t="str">
        <v>NI-1230-4</v>
      </c>
      <c r="T7" s="73" t="str">
        <v>air-cavity ceramic</v>
      </c>
      <c r="U7" s="73" t="str">
        <v>input pre-matched, output unmatched</v>
      </c>
      <c r="V7" s="73" t="str">
        <v>Dual path</v>
      </c>
      <c r="W7" s="74" t="str">
        <v>A2I09VD030N</v>
      </c>
      <c r="X7" s="149" t="str">
        <v>https://www.nxp.com/docs/en/data-sheet/MMRF1050H.pdf</v>
      </c>
      <c r="Y7" s="149"/>
      <c r="Z7" s="77"/>
      <c r="AA7" s="106"/>
      <c r="AB7" s="77"/>
      <c r="AX7" s="129" t="s">
        <v>2</v>
      </c>
    </row>
    <row r="8" spans="1:58" s="53" customFormat="1" x14ac:dyDescent="0.2">
      <c r="A8" s="77"/>
      <c r="B8" s="91" t="str">
        <f>IF(ISERROR(D8),HYPERLINK(X8,"^"),IF(X8="","",IF(OR(D8="Production",D8="EOL or NRND"),HYPERLINK(X8,"^"),
                                                           IF(X8&lt;&gt;"-",HYPERLINK(IF(ISERROR(#REF!=""),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"&amp;C8&amp;". I have noted such document may be under NDA.",
                                                                      X8),"&lt;"),
                                                                  ""))))</f>
        <v>^</v>
      </c>
      <c r="C8" s="64" t="str">
        <v>AFV121KH</v>
      </c>
      <c r="D8" s="99" t="str">
        <v>Production</v>
      </c>
      <c r="E8" s="66">
        <v>960</v>
      </c>
      <c r="F8" s="66">
        <v>1215</v>
      </c>
      <c r="G8" s="67">
        <v>141.25375446227577</v>
      </c>
      <c r="H8" s="68">
        <v>51.5</v>
      </c>
      <c r="I8" s="69">
        <v>8.5</v>
      </c>
      <c r="J8" s="67">
        <v>1000</v>
      </c>
      <c r="K8" s="68">
        <v>60</v>
      </c>
      <c r="L8" s="67" t="str">
        <v>-</v>
      </c>
      <c r="M8" s="70" t="str">
        <v>50 V</v>
      </c>
      <c r="N8" s="70" t="str">
        <v>LDMOS</v>
      </c>
      <c r="O8" s="71" t="str">
        <v>Discrete</v>
      </c>
      <c r="P8" s="228">
        <v>17.399999999999999</v>
      </c>
      <c r="Q8" s="72">
        <v>0.52200000000000002</v>
      </c>
      <c r="R8" s="73" t="str">
        <v>drain efficiency (pulse)</v>
      </c>
      <c r="S8" s="73" t="str">
        <v>NI-1230-4</v>
      </c>
      <c r="T8" s="73" t="str">
        <v>air-cavity ceramic</v>
      </c>
      <c r="U8" s="73" t="str">
        <v>input pre-matched, output unmatched</v>
      </c>
      <c r="V8" s="73" t="str">
        <v>Dual path</v>
      </c>
      <c r="W8" s="74" t="str">
        <v>A2I09VD050N</v>
      </c>
      <c r="X8" s="149" t="str">
        <v>https://www.nxp.com/docs/en/data-sheet/AFV121KH.pdf</v>
      </c>
      <c r="Y8" s="149"/>
      <c r="Z8" s="77"/>
      <c r="AA8" s="106"/>
      <c r="AB8" s="77"/>
      <c r="AX8" s="166">
        <v>80</v>
      </c>
    </row>
    <row r="9" spans="1:58" s="53" customFormat="1" x14ac:dyDescent="0.2">
      <c r="A9" s="77"/>
      <c r="B9" s="91" t="str">
        <f>IF(ISERROR(D9),HYPERLINK(X9,"^"),IF(X9="","",IF(OR(D9="Production",D9="EOL or NRND"),HYPERLINK(X9,"^"),
                                                           IF(X9&lt;&gt;"-",HYPERLINK(IF(ISERROR(#REF!=""),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"&amp;C9&amp;". I have noted such document may be under NDA.",
                                                                      X9),"&lt;"),
                                                                  ""))))</f>
        <v>^</v>
      </c>
      <c r="C9" s="64" t="str">
        <v>A5G07H800W19N</v>
      </c>
      <c r="D9" s="99" t="str">
        <v>Production</v>
      </c>
      <c r="E9" s="66">
        <v>717</v>
      </c>
      <c r="F9" s="66">
        <v>850</v>
      </c>
      <c r="G9" s="67">
        <v>112.20184543019651</v>
      </c>
      <c r="H9" s="68">
        <v>50.5</v>
      </c>
      <c r="I9" s="69">
        <v>9.2999999999999972</v>
      </c>
      <c r="J9" s="67">
        <v>954.99258602143573</v>
      </c>
      <c r="K9" s="68">
        <v>59.8</v>
      </c>
      <c r="L9" s="67">
        <v>80</v>
      </c>
      <c r="M9" s="70" t="str">
        <v>48 V</v>
      </c>
      <c r="N9" s="70" t="str">
        <v>GaN</v>
      </c>
      <c r="O9" s="71" t="str">
        <v>Discrete</v>
      </c>
      <c r="P9" s="228">
        <v>19</v>
      </c>
      <c r="Q9" s="72">
        <v>0.6</v>
      </c>
      <c r="R9" s="73" t="str">
        <v>drain efficiency at 9.0 dB PAR</v>
      </c>
      <c r="S9" s="73" t="str">
        <v>OM-780-4S4S</v>
      </c>
      <c r="T9" s="73" t="str">
        <v>over-molded plastic</v>
      </c>
      <c r="U9" s="73" t="str">
        <v>input pre-matched, output unmatched</v>
      </c>
      <c r="V9" s="73" t="str">
        <v>Dual path (asymmetric)</v>
      </c>
      <c r="W9" s="74" t="str">
        <v>A3G26D055N</v>
      </c>
      <c r="X9" s="149" t="str">
        <v>https://www.nxp.com/docs/en/data-sheet/A5G07H800W19N.pdf</v>
      </c>
      <c r="Y9" s="149"/>
      <c r="Z9" s="77"/>
      <c r="AA9" s="106"/>
      <c r="AB9" s="77"/>
      <c r="AX9" s="166">
        <v>60</v>
      </c>
    </row>
    <row r="10" spans="1:58" s="53" customFormat="1" x14ac:dyDescent="0.2">
      <c r="A10" s="77"/>
      <c r="B10" s="91" t="str">
        <f>IF(ISERROR(D10),HYPERLINK(X10,"^"),IF(X10="","",IF(OR(D10="Production",D10="EOL or NRND"),HYPERLINK(X10,"^"),
                                                           IF(X10&lt;&gt;"-",HYPERLINK(IF(ISERROR(#REF!=""),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"&amp;C10&amp;". I have noted such document may be under NDA.",
                                                                      X10),"&lt;"),
                                                                  ""))))</f>
        <v>&lt;</v>
      </c>
      <c r="C10" s="64" t="str">
        <v>A5G08H800W19N</v>
      </c>
      <c r="D10" s="99" t="str">
        <v>Design (Q3 2023)</v>
      </c>
      <c r="E10" s="66">
        <v>865</v>
      </c>
      <c r="F10" s="66">
        <v>960</v>
      </c>
      <c r="G10" s="67">
        <v>112.20184543019651</v>
      </c>
      <c r="H10" s="68">
        <v>50.5</v>
      </c>
      <c r="I10" s="69">
        <v>9.1000000000000014</v>
      </c>
      <c r="J10" s="67">
        <v>912.01083935591123</v>
      </c>
      <c r="K10" s="68">
        <v>59.600000000000009</v>
      </c>
      <c r="L10" s="67">
        <v>80</v>
      </c>
      <c r="M10" s="70" t="str">
        <v>48 V</v>
      </c>
      <c r="N10" s="70" t="str">
        <v>GaN</v>
      </c>
      <c r="O10" s="71" t="str">
        <v>Discrete</v>
      </c>
      <c r="P10" s="228">
        <v>19</v>
      </c>
      <c r="Q10" s="72">
        <v>0.6</v>
      </c>
      <c r="R10" s="73" t="str">
        <v>drain efficiency at 8.5 dB PAR</v>
      </c>
      <c r="S10" s="73" t="str">
        <v>OM-780-4S4S</v>
      </c>
      <c r="T10" s="73" t="str">
        <v>over-molded plastic</v>
      </c>
      <c r="U10" s="73" t="str">
        <v>input pre-matched, output unmatched</v>
      </c>
      <c r="V10" s="73" t="str">
        <v>Dual path (asymmetric)</v>
      </c>
      <c r="W10" s="74" t="str">
        <v>A3G26D055N</v>
      </c>
      <c r="X10" s="149" t="str">
        <v>https://nxp1.sharepoint.com/teams/ext110/RFtechpub/Product_Released_Product_Briefs/PA5G08H800W19N-rev1.0.pdf</v>
      </c>
      <c r="Y10" s="149"/>
      <c r="Z10" s="77"/>
      <c r="AA10" s="106"/>
      <c r="AB10" s="77"/>
      <c r="AX10" s="166">
        <v>40</v>
      </c>
    </row>
    <row r="11" spans="1:58" s="53" customFormat="1" x14ac:dyDescent="0.2">
      <c r="A11" s="77"/>
      <c r="B11" s="91" t="str">
        <f>IF(ISERROR(D11),HYPERLINK(X11,"^"),IF(X11="","",IF(OR(D11="Production",D11="EOL or NRND"),HYPERLINK(X11,"^"),
                                                           IF(X11&lt;&gt;"-",HYPERLINK(IF(ISERROR(#REF!=""),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"&amp;C11&amp;". I have noted such document may be under NDA.",
                                                                      X11),"&lt;"),
                                                                  ""))))</f>
        <v>^</v>
      </c>
      <c r="C11" s="64" t="str">
        <v>A3V07H600-42N</v>
      </c>
      <c r="D11" s="99" t="str">
        <v>Production</v>
      </c>
      <c r="E11" s="66">
        <v>617</v>
      </c>
      <c r="F11" s="66">
        <v>960</v>
      </c>
      <c r="G11" s="67">
        <v>112</v>
      </c>
      <c r="H11" s="68">
        <v>50.492180226701819</v>
      </c>
      <c r="I11" s="69">
        <v>8.5060247975691468</v>
      </c>
      <c r="J11" s="67">
        <v>794</v>
      </c>
      <c r="K11" s="68">
        <v>58.998205024270966</v>
      </c>
      <c r="L11" s="67">
        <v>80</v>
      </c>
      <c r="M11" s="70" t="str">
        <v>48 V</v>
      </c>
      <c r="N11" s="70" t="str">
        <v>LDMOS</v>
      </c>
      <c r="O11" s="71" t="str">
        <v>Discrete</v>
      </c>
      <c r="P11" s="228">
        <v>17</v>
      </c>
      <c r="Q11" s="72">
        <v>0.52</v>
      </c>
      <c r="R11" s="73" t="str">
        <v>drain efficiency at 8.1 dB PAR</v>
      </c>
      <c r="S11" s="73" t="str">
        <v>OM-1230</v>
      </c>
      <c r="T11" s="73" t="str">
        <v>over-molded plastic</v>
      </c>
      <c r="U11" s="73" t="str">
        <v>input pre-matched, output unmatched</v>
      </c>
      <c r="V11" s="73" t="str">
        <v>3-way Doherty – 1:1:1 ratio</v>
      </c>
      <c r="W11" s="74" t="str">
        <v>A2I09VD050N</v>
      </c>
      <c r="X11" s="149" t="str">
        <v>https://www.nxp.com/docs/en/data-sheet/A3V07H600-42N.pdf</v>
      </c>
      <c r="Y11" s="149"/>
      <c r="Z11" s="77"/>
      <c r="AA11" s="106"/>
      <c r="AB11" s="77"/>
      <c r="AX11" s="200">
        <v>10</v>
      </c>
    </row>
    <row r="12" spans="1:58" s="53" customFormat="1" x14ac:dyDescent="0.2">
      <c r="A12" s="77"/>
      <c r="B12" s="91" t="str">
        <f>IF(ISERROR(D12),HYPERLINK(X12,"^"),IF(X12="","",IF(OR(D12="Production",D12="EOL or NRND"),HYPERLINK(X12,"^"),
                                                           IF(X12&lt;&gt;"-",HYPERLINK(IF(ISERROR(#REF!=""),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"&amp;C12&amp;". I have noted such document may be under NDA.",
                                                                      X12),"&lt;"),
                                                                  ""))))</f>
        <v>^</v>
      </c>
      <c r="C12" s="64" t="str">
        <v>A2V09H525-04N</v>
      </c>
      <c r="D12" s="99" t="str">
        <v>Production</v>
      </c>
      <c r="E12" s="124">
        <v>717</v>
      </c>
      <c r="F12" s="124">
        <v>960</v>
      </c>
      <c r="G12" s="67">
        <v>120</v>
      </c>
      <c r="H12" s="68">
        <v>50.791812460476251</v>
      </c>
      <c r="I12" s="69">
        <v>8.0106052984785521</v>
      </c>
      <c r="J12" s="67">
        <v>759</v>
      </c>
      <c r="K12" s="68">
        <v>58.802417758954803</v>
      </c>
      <c r="L12" s="67">
        <v>60</v>
      </c>
      <c r="M12" s="70" t="str">
        <v>48 V</v>
      </c>
      <c r="N12" s="70" t="str">
        <v>LDMOS</v>
      </c>
      <c r="O12" s="71" t="str">
        <v>Discrete</v>
      </c>
      <c r="P12" s="228">
        <v>18</v>
      </c>
      <c r="Q12" s="72">
        <v>0.56700000000000006</v>
      </c>
      <c r="R12" s="73" t="str">
        <v>drain efficiency at 7.3 dB PAR</v>
      </c>
      <c r="S12" s="73" t="str">
        <v>OM-1230-4L</v>
      </c>
      <c r="T12" s="73" t="str">
        <v>over-molded plastic</v>
      </c>
      <c r="U12" s="73" t="str">
        <v>input pre-matched, output unmatched</v>
      </c>
      <c r="V12" s="73" t="str">
        <v>Dual path (asymmetric)</v>
      </c>
      <c r="W12" s="74" t="str">
        <v>A2I09VD050N</v>
      </c>
      <c r="X12" s="149" t="str">
        <v>https://www.nxp.com/docs/en/data-sheet/A2V09H525-04N.pdf</v>
      </c>
      <c r="Y12" s="149"/>
      <c r="Z12" s="77"/>
      <c r="AA12" s="106"/>
      <c r="AB12" s="77"/>
      <c r="AX12" s="166">
        <v>5</v>
      </c>
    </row>
    <row r="13" spans="1:58" s="53" customFormat="1" x14ac:dyDescent="0.2">
      <c r="A13" s="77"/>
      <c r="B13" s="91" t="str">
        <f>IF(ISERROR(D13),HYPERLINK(X13,"^"),IF(X13="","",IF(OR(D13="Production",D13="EOL or NRND"),HYPERLINK(X13,"^"),
                                                           IF(X13&lt;&gt;"-",HYPERLINK(IF(ISERROR(#REF!=""),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"&amp;C13&amp;". I have noted such document may be under NDA.",
                                                                      X13),"&lt;"),
                                                                  ""))))</f>
        <v>^</v>
      </c>
      <c r="C13" s="64" t="str">
        <v>MRF13750H</v>
      </c>
      <c r="D13" s="99" t="str">
        <v>Production</v>
      </c>
      <c r="E13" s="124">
        <v>700</v>
      </c>
      <c r="F13" s="124">
        <v>1300</v>
      </c>
      <c r="G13" s="67">
        <v>105.94031584670674</v>
      </c>
      <c r="H13" s="68">
        <v>50.250612633917001</v>
      </c>
      <c r="I13" s="69">
        <v>8.5</v>
      </c>
      <c r="J13" s="67">
        <v>750</v>
      </c>
      <c r="K13" s="68">
        <v>58.750612633917001</v>
      </c>
      <c r="L13" s="67" t="str">
        <v>-</v>
      </c>
      <c r="M13" s="70" t="str">
        <v>50 V</v>
      </c>
      <c r="N13" s="70" t="str">
        <v>LDMOS</v>
      </c>
      <c r="O13" s="71" t="str">
        <v>Discrete</v>
      </c>
      <c r="P13" s="228">
        <v>20.5</v>
      </c>
      <c r="Q13" s="72">
        <v>0.69200000000000006</v>
      </c>
      <c r="R13" s="73" t="str">
        <v>drain efficiency (CW)</v>
      </c>
      <c r="S13" s="73" t="str">
        <v>NI-1230-4</v>
      </c>
      <c r="T13" s="73" t="str">
        <v>air-cavity ceramic</v>
      </c>
      <c r="U13" s="73" t="str">
        <v>input pre-matched, output unmatched</v>
      </c>
      <c r="V13" s="73" t="str">
        <v>Dual path</v>
      </c>
      <c r="W13" s="74" t="str">
        <v>A2I09VD050N</v>
      </c>
      <c r="X13" s="149" t="str">
        <v>https://www.nxp.com/docs/en/data-sheet/MRF13750H.pdf</v>
      </c>
      <c r="Y13" s="149"/>
      <c r="Z13" s="77"/>
      <c r="AA13" s="106"/>
      <c r="AB13" s="77"/>
      <c r="AX13" s="166">
        <v>3</v>
      </c>
    </row>
    <row r="14" spans="1:58" s="53" customFormat="1" x14ac:dyDescent="0.2">
      <c r="A14" s="77"/>
      <c r="B14" s="91" t="str">
        <f>IF(ISERROR(D14),HYPERLINK(X14,"^"),IF(X14="","",IF(OR(D14="Production",D14="EOL or NRND"),HYPERLINK(X14,"^"),
                                                           IF(X14&lt;&gt;"-",HYPERLINK(IF(ISERROR(#REF!=""),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"&amp;C14&amp;". I have noted such document may be under NDA.",
                                                                      X14),"&lt;"),
                                                                  ""))))</f>
        <v>&lt;</v>
      </c>
      <c r="C14" s="64" t="str">
        <v>A5G21H605W19N</v>
      </c>
      <c r="D14" s="99" t="str">
        <v>Design (now)</v>
      </c>
      <c r="E14" s="66">
        <v>2110</v>
      </c>
      <c r="F14" s="66">
        <v>2200</v>
      </c>
      <c r="G14" s="67">
        <v>85.11380382023772</v>
      </c>
      <c r="H14" s="68">
        <v>49.3</v>
      </c>
      <c r="I14" s="69">
        <v>9.2000000000000028</v>
      </c>
      <c r="J14" s="67">
        <v>707.94578438413851</v>
      </c>
      <c r="K14" s="68">
        <v>58.500000000000007</v>
      </c>
      <c r="L14" s="67">
        <v>60</v>
      </c>
      <c r="M14" s="70" t="str">
        <v>48 V</v>
      </c>
      <c r="N14" s="70" t="str">
        <v>GaN</v>
      </c>
      <c r="O14" s="71" t="str">
        <v>Discrete</v>
      </c>
      <c r="P14" s="228">
        <v>16</v>
      </c>
      <c r="Q14" s="72">
        <v>0.56000000000000005</v>
      </c>
      <c r="R14" s="73" t="str">
        <v>drain efficiency at 8.5 dB PAR</v>
      </c>
      <c r="S14" s="73" t="str">
        <v>OM-780-4S4S</v>
      </c>
      <c r="T14" s="73" t="str">
        <v>over-molded plastic</v>
      </c>
      <c r="U14" s="73" t="str">
        <v>input and output pre-matched</v>
      </c>
      <c r="V14" s="73" t="str">
        <v>Dual path (asymmetric)</v>
      </c>
      <c r="W14" s="74" t="str">
        <v>A3G26D055N</v>
      </c>
      <c r="X14" s="149" t="str">
        <v>https://nxp1.sharepoint.com/teams/ext110/RFtechpub/Product_Released_Product_Briefs/PA5G21H605W19N-rev1.0.pdf</v>
      </c>
      <c r="Y14" s="149"/>
      <c r="Z14" s="77"/>
      <c r="AA14" s="106"/>
      <c r="AB14" s="77"/>
    </row>
    <row r="15" spans="1:58" s="53" customFormat="1" x14ac:dyDescent="0.2">
      <c r="A15" s="77"/>
      <c r="B15" s="91" t="str">
        <f>IF(ISERROR(D15),HYPERLINK(X15,"^"),IF(X15="","",IF(OR(D15="Production",D15="EOL or NRND"),HYPERLINK(X15,"^"),
                                                           IF(X15&lt;&gt;"-",HYPERLINK(IF(ISERROR(#REF!=""),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"&amp;C15&amp;". I have noted such document may be under NDA.",
                                                                      X15),"&lt;"),
                                                                  ""))))</f>
        <v>^</v>
      </c>
      <c r="C15" s="64" t="str">
        <v>AFV10700H</v>
      </c>
      <c r="D15" s="99" t="str">
        <v>Production</v>
      </c>
      <c r="E15" s="66">
        <v>960</v>
      </c>
      <c r="F15" s="66">
        <v>1215</v>
      </c>
      <c r="G15" s="67">
        <v>98.877628123592928</v>
      </c>
      <c r="H15" s="68">
        <v>49.950980400142569</v>
      </c>
      <c r="I15" s="69">
        <v>8.5</v>
      </c>
      <c r="J15" s="67">
        <v>700</v>
      </c>
      <c r="K15" s="68">
        <v>58.450980400142569</v>
      </c>
      <c r="L15" s="67" t="str">
        <v>-</v>
      </c>
      <c r="M15" s="70" t="str">
        <v>50 V</v>
      </c>
      <c r="N15" s="70" t="str">
        <v>LDMOS</v>
      </c>
      <c r="O15" s="71" t="str">
        <v>Discrete</v>
      </c>
      <c r="P15" s="228">
        <v>19.2</v>
      </c>
      <c r="Q15" s="72">
        <v>0.58499999999999996</v>
      </c>
      <c r="R15" s="73" t="str">
        <v>drain efficiency (pulse)</v>
      </c>
      <c r="S15" s="73" t="str">
        <v>NI-780-4</v>
      </c>
      <c r="T15" s="73" t="str">
        <v>air-cavity ceramic</v>
      </c>
      <c r="U15" s="73" t="str">
        <v>input and output pre-matched</v>
      </c>
      <c r="V15" s="73" t="str">
        <v>Dual path</v>
      </c>
      <c r="W15" s="74" t="str">
        <v>A2I09VD050N</v>
      </c>
      <c r="X15" s="149" t="str">
        <v>https://www.nxp.com/docs/en/data-sheet/AFV10700H.pdf</v>
      </c>
      <c r="Y15" s="149"/>
      <c r="Z15" s="77"/>
      <c r="AA15" s="106"/>
      <c r="AB15" s="77"/>
    </row>
    <row r="16" spans="1:58" s="53" customFormat="1" x14ac:dyDescent="0.2">
      <c r="A16" s="77"/>
      <c r="B16" s="91" t="str">
        <f>IF(ISERROR(D16),HYPERLINK(X16,"^"),IF(X16="","",IF(OR(D16="Production",D16="EOL or NRND"),HYPERLINK(X16,"^"),
                                                           IF(X16&lt;&gt;"-",HYPERLINK(IF(ISERROR(#REF!=""),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"&amp;C16&amp;". I have noted such document may be under NDA.",
                                                                      X16),"&lt;"),
                                                                  ""))))</f>
        <v>&lt;</v>
      </c>
      <c r="C16" s="64" t="str">
        <v>A5G18H610W19N</v>
      </c>
      <c r="D16" s="99" t="str">
        <v>Design (now)</v>
      </c>
      <c r="E16" s="66">
        <v>1805</v>
      </c>
      <c r="F16" s="66">
        <v>1880</v>
      </c>
      <c r="G16" s="67">
        <v>85.11380382023772</v>
      </c>
      <c r="H16" s="68">
        <v>49.3</v>
      </c>
      <c r="I16" s="69">
        <v>8.6900000000000048</v>
      </c>
      <c r="J16" s="67">
        <v>629.50618285719906</v>
      </c>
      <c r="K16" s="68">
        <v>57.990000000000009</v>
      </c>
      <c r="L16" s="67">
        <v>60</v>
      </c>
      <c r="M16" s="70" t="str">
        <v>48 V</v>
      </c>
      <c r="N16" s="70" t="str">
        <v>GaN</v>
      </c>
      <c r="O16" s="71" t="str">
        <v>Discrete</v>
      </c>
      <c r="P16" s="228">
        <v>17</v>
      </c>
      <c r="Q16" s="72">
        <v>0.55000000000000004</v>
      </c>
      <c r="R16" s="73" t="str">
        <v>drain efficiency at 8.5 dB PAR</v>
      </c>
      <c r="S16" s="73" t="str">
        <v>OM-780-4S4S</v>
      </c>
      <c r="T16" s="73" t="str">
        <v>over-molded plastic</v>
      </c>
      <c r="U16" s="73" t="str">
        <v>input and output pre-matched</v>
      </c>
      <c r="V16" s="73" t="str">
        <v>Dual path (asymmetric)</v>
      </c>
      <c r="W16" s="74" t="str">
        <v>A3G26D055N</v>
      </c>
      <c r="X16" s="106" t="str">
        <v>https://nxp1.sharepoint.com/teams/ext110/RFtechpub/Product_Released_Product_Briefs/PA5G18H610W19N-rev1.0.pdf</v>
      </c>
      <c r="Y16" s="106"/>
      <c r="Z16" s="77"/>
      <c r="AA16" s="106"/>
      <c r="AB16" s="77"/>
    </row>
    <row r="17" spans="1:29" s="53" customFormat="1" hidden="1" outlineLevel="1" x14ac:dyDescent="0.2">
      <c r="A17" s="77"/>
      <c r="B17" s="91" t="str">
        <f>IF(ISERROR(D17),HYPERLINK(X17,"^"),IF(X17="","",IF(OR(D17="Production",D17="EOL or NRND"),HYPERLINK(X17,"^"),
                                                           IF(X17&lt;&gt;"-",HYPERLINK(IF(ISERROR(#REF!=""),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"&amp;C17&amp;". I have noted such document may be under NDA.",
                                                                      X17),"&lt;"),
                                                                  ""))))</f>
        <v>&lt;</v>
      </c>
      <c r="C17" s="75" t="str">
        <v>A5G26H605W19N</v>
      </c>
      <c r="D17" s="99" t="str">
        <v>Design (Q4 2023)</v>
      </c>
      <c r="E17" s="66">
        <v>2496</v>
      </c>
      <c r="F17" s="66">
        <v>2690</v>
      </c>
      <c r="G17" s="67">
        <v>85</v>
      </c>
      <c r="H17" s="68">
        <v>49.294189257142932</v>
      </c>
      <c r="I17" s="69">
        <v>8.6576566396813064</v>
      </c>
      <c r="J17" s="67">
        <v>624</v>
      </c>
      <c r="K17" s="68">
        <v>57.951845896824238</v>
      </c>
      <c r="L17" s="67">
        <v>60</v>
      </c>
      <c r="M17" s="70" t="str">
        <v>48 V</v>
      </c>
      <c r="N17" s="70" t="str">
        <v>GaN</v>
      </c>
      <c r="O17" s="71" t="str">
        <v>Discrete</v>
      </c>
      <c r="P17" s="228">
        <v>15</v>
      </c>
      <c r="Q17" s="72">
        <v>0.52</v>
      </c>
      <c r="R17" s="73" t="str">
        <v>drain efficiency on B7 at 8.7 dB OBO</v>
      </c>
      <c r="S17" s="73" t="str">
        <v>OM-780-4S4S</v>
      </c>
      <c r="T17" s="73" t="str">
        <v>over-molded plastic</v>
      </c>
      <c r="U17" s="73" t="str">
        <v>input and output pre-matched</v>
      </c>
      <c r="V17" s="73" t="str">
        <v>Dual path (asymmetric)</v>
      </c>
      <c r="W17" s="74" t="str">
        <v>A3G26D055N</v>
      </c>
      <c r="X17" s="106" t="str">
        <v>https://nxp1.sharepoint.com/teams/ext110/RFtechpub/Product_Released_Product_Briefs/A5G26H605W19NPB-rev2.pdf</v>
      </c>
      <c r="Y17" s="106"/>
      <c r="Z17" s="77"/>
      <c r="AA17" s="106"/>
      <c r="AB17" s="77"/>
      <c r="AC17" s="77"/>
    </row>
    <row r="18" spans="1:29" s="53" customFormat="1" hidden="1" outlineLevel="1" x14ac:dyDescent="0.2">
      <c r="A18" s="77"/>
      <c r="B18" s="91" t="str">
        <f>IF(ISERROR(D18),HYPERLINK(X18,"^"),IF(X18="","",IF(OR(D18="Production",D18="EOL or NRND"),HYPERLINK(X18,"^"),
                                                           IF(X18&lt;&gt;"-",HYPERLINK(IF(ISERROR(#REF!=""),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"&amp;C18&amp;". I have noted such document may be under NDA.",
                                                                      X18),"&lt;"),
                                                                  ""))))</f>
        <v>^</v>
      </c>
      <c r="C18" s="75" t="str">
        <v>A2V07H525-04N</v>
      </c>
      <c r="D18" s="99" t="str">
        <v>Production</v>
      </c>
      <c r="E18" s="66">
        <v>595</v>
      </c>
      <c r="F18" s="66">
        <v>851</v>
      </c>
      <c r="G18" s="67">
        <v>120</v>
      </c>
      <c r="H18" s="68">
        <v>50.791812460476251</v>
      </c>
      <c r="I18" s="69">
        <v>7.0041524521019909</v>
      </c>
      <c r="J18" s="67">
        <v>602</v>
      </c>
      <c r="K18" s="68">
        <v>57.795964912578242</v>
      </c>
      <c r="L18" s="67">
        <v>60</v>
      </c>
      <c r="M18" s="70" t="str">
        <v>48 V</v>
      </c>
      <c r="N18" s="70" t="str">
        <v>LDMOS</v>
      </c>
      <c r="O18" s="71" t="str">
        <v>Discrete</v>
      </c>
      <c r="P18" s="228">
        <v>17.5</v>
      </c>
      <c r="Q18" s="72">
        <v>0.56899999999999995</v>
      </c>
      <c r="R18" s="73" t="str">
        <v>drain efficiency at 7.2 dB PAR</v>
      </c>
      <c r="S18" s="73" t="str">
        <v>OM-1230-4L</v>
      </c>
      <c r="T18" s="73" t="str">
        <v>over-molded plastic</v>
      </c>
      <c r="U18" s="73" t="str">
        <v>input pre-matched, output unmatched</v>
      </c>
      <c r="V18" s="73" t="str">
        <v>Dual path (asymmetric)</v>
      </c>
      <c r="W18" s="74" t="str">
        <v>A2I09VD050N</v>
      </c>
      <c r="X18" s="106" t="str">
        <v>https://www.nxp.com/docs/en/data-sheet/A2V07H525-04N.pdf</v>
      </c>
      <c r="Y18" s="106"/>
      <c r="Z18" s="77"/>
      <c r="AA18" s="106"/>
      <c r="AB18" s="77"/>
      <c r="AC18" s="77"/>
    </row>
    <row r="19" spans="1:29" s="53" customFormat="1" hidden="1" outlineLevel="1" x14ac:dyDescent="0.2">
      <c r="A19" s="77"/>
      <c r="B19" s="91" t="str">
        <f>IF(ISERROR(D19),HYPERLINK(X19,"^"),IF(X19="","",IF(OR(D19="Production",D19="EOL or NRND"),HYPERLINK(X19,"^"),
                                                           IF(X19&lt;&gt;"-",HYPERLINK(IF(ISERROR(#REF!=""),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"&amp;C19&amp;". I have noted such document may be under NDA.",
                                                                      X19),"&lt;"),
                                                                  ""))))</f>
        <v>^</v>
      </c>
      <c r="C19" s="75" t="str">
        <v>A2V09H400-04N</v>
      </c>
      <c r="D19" s="99" t="str">
        <v>Production</v>
      </c>
      <c r="E19" s="66">
        <v>717</v>
      </c>
      <c r="F19" s="66">
        <v>960</v>
      </c>
      <c r="G19" s="67">
        <v>107.00000000000021</v>
      </c>
      <c r="H19" s="68">
        <v>50.293837776852101</v>
      </c>
      <c r="I19" s="69">
        <v>7.2035253788385063</v>
      </c>
      <c r="J19" s="67">
        <v>562</v>
      </c>
      <c r="K19" s="68">
        <v>57.497363155690607</v>
      </c>
      <c r="L19" s="67">
        <v>60</v>
      </c>
      <c r="M19" s="70" t="str">
        <v>48 V</v>
      </c>
      <c r="N19" s="70" t="str">
        <v>LDMOS</v>
      </c>
      <c r="O19" s="71" t="str">
        <v>Discrete</v>
      </c>
      <c r="P19" s="228">
        <v>18</v>
      </c>
      <c r="Q19" s="72">
        <v>0.55799999999999994</v>
      </c>
      <c r="R19" s="73" t="str">
        <v>drain efficiency at 7.2 dB PAR</v>
      </c>
      <c r="S19" s="73" t="str">
        <v>OM-780-4</v>
      </c>
      <c r="T19" s="73" t="str">
        <v>over-molded plastic</v>
      </c>
      <c r="U19" s="73" t="str">
        <v>input pre-matched, output unmatched</v>
      </c>
      <c r="V19" s="73" t="str">
        <v>Dual path (asymmetric)</v>
      </c>
      <c r="W19" s="74" t="str">
        <v>A2T08VD020N</v>
      </c>
      <c r="X19" s="106" t="str">
        <v>https://www.nxp.com/docs/en/data-sheet/A2V09H400-04N.pdf</v>
      </c>
      <c r="Y19" s="106"/>
      <c r="Z19" s="77"/>
      <c r="AA19" s="106"/>
      <c r="AB19" s="77"/>
      <c r="AC19" s="77"/>
    </row>
    <row r="20" spans="1:29" s="53" customFormat="1" hidden="1" outlineLevel="1" x14ac:dyDescent="0.2">
      <c r="A20" s="77"/>
      <c r="B20" s="91" t="str">
        <f>IF(ISERROR(D20),HYPERLINK(X20,"^"),IF(X20="","",IF(OR(D20="Production",D20="EOL or NRND"),HYPERLINK(X20,"^"),
                                                           IF(X20&lt;&gt;"-",HYPERLINK(IF(ISERROR(#REF!=""),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"&amp;C20&amp;". I have noted such document may be under NDA.",
                                                                      X20),"&lt;"),
                                                                  ""))))</f>
        <v>^</v>
      </c>
      <c r="C20" s="75" t="str">
        <v>A3T19H455W23S</v>
      </c>
      <c r="D20" s="99" t="str">
        <v>Production</v>
      </c>
      <c r="E20" s="66">
        <v>1930</v>
      </c>
      <c r="F20" s="66">
        <v>1990</v>
      </c>
      <c r="G20" s="67">
        <v>81</v>
      </c>
      <c r="H20" s="68">
        <v>49.084850188786497</v>
      </c>
      <c r="I20" s="69">
        <v>8.2471224622791937</v>
      </c>
      <c r="J20" s="67">
        <v>541</v>
      </c>
      <c r="K20" s="68">
        <v>57.331972651065691</v>
      </c>
      <c r="L20" s="67">
        <v>60</v>
      </c>
      <c r="M20" s="70" t="str">
        <v>28 V</v>
      </c>
      <c r="N20" s="70" t="str">
        <v>LDMOS</v>
      </c>
      <c r="O20" s="71" t="str">
        <v>Discrete</v>
      </c>
      <c r="P20" s="228">
        <v>16.399999999999999</v>
      </c>
      <c r="Q20" s="72">
        <v>0.49099999999999999</v>
      </c>
      <c r="R20" s="73" t="str">
        <v>drain efficiency at 8.0 dB PAR</v>
      </c>
      <c r="S20" s="73" t="str">
        <v>ACP-1230S-4L2S</v>
      </c>
      <c r="T20" s="73" t="str">
        <v>air-cavity plastic</v>
      </c>
      <c r="U20" s="73" t="str">
        <v>input and output pre-matched</v>
      </c>
      <c r="V20" s="73" t="str">
        <v>Dual path (asymmetric)</v>
      </c>
      <c r="W20" s="74" t="str">
        <v>A3I20X050N</v>
      </c>
      <c r="X20" s="106" t="str">
        <v>https://www.nxp.com/docs/en/data-sheet/A3T19H455W23S.pdf</v>
      </c>
      <c r="Y20" s="106"/>
      <c r="Z20" s="77"/>
      <c r="AA20" s="106"/>
      <c r="AB20" s="77"/>
      <c r="AC20" s="77"/>
    </row>
    <row r="21" spans="1:29" s="53" customFormat="1" hidden="1" outlineLevel="1" x14ac:dyDescent="0.2">
      <c r="A21" s="77"/>
      <c r="B21" s="91" t="str">
        <f>IF(ISERROR(D21),HYPERLINK(X21,"^"),IF(X21="","",IF(OR(D21="Production",D21="EOL or NRND"),HYPERLINK(X21,"^"),
                                                           IF(X21&lt;&gt;"-",HYPERLINK(IF(ISERROR(#REF!=""),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"&amp;C21&amp;". I have noted such document may be under NDA.",
                                                                      X21),"&lt;"),
                                                                  ""))))</f>
        <v>^</v>
      </c>
      <c r="C21" s="75" t="str">
        <v>A2V07H400-04N</v>
      </c>
      <c r="D21" s="99" t="str">
        <v>Production</v>
      </c>
      <c r="E21" s="66">
        <v>450</v>
      </c>
      <c r="F21" s="66">
        <v>851</v>
      </c>
      <c r="G21" s="67">
        <v>107</v>
      </c>
      <c r="H21" s="68">
        <v>50.293837776852101</v>
      </c>
      <c r="I21" s="69">
        <v>7.0059050801434566</v>
      </c>
      <c r="J21" s="67">
        <v>537</v>
      </c>
      <c r="K21" s="68">
        <v>57.299742856995557</v>
      </c>
      <c r="L21" s="67">
        <v>60</v>
      </c>
      <c r="M21" s="70" t="str">
        <v>48 V</v>
      </c>
      <c r="N21" s="70" t="str">
        <v>LDMOS</v>
      </c>
      <c r="O21" s="71" t="str">
        <v>Discrete</v>
      </c>
      <c r="P21" s="228">
        <v>19.899999999999999</v>
      </c>
      <c r="Q21" s="72">
        <v>0.59399999999999997</v>
      </c>
      <c r="R21" s="73" t="str">
        <v>drain efficiency at 7.1 dB PAR</v>
      </c>
      <c r="S21" s="73" t="str">
        <v>OM-780-4L</v>
      </c>
      <c r="T21" s="73" t="str">
        <v>over-molded plastic</v>
      </c>
      <c r="U21" s="73" t="str">
        <v>input pre-matched, output unmatched</v>
      </c>
      <c r="V21" s="73" t="str">
        <v>Dual path (asymmetric)</v>
      </c>
      <c r="W21" s="74" t="str">
        <v>A2T08VD020N</v>
      </c>
      <c r="X21" s="106" t="str">
        <v>https://www.nxp.com/docs/en/data-sheet/A2V07H400-04N.pdf</v>
      </c>
      <c r="Y21" s="106"/>
      <c r="Z21" s="77"/>
      <c r="AA21" s="106"/>
      <c r="AB21" s="77"/>
      <c r="AC21" s="77"/>
    </row>
    <row r="22" spans="1:29" s="53" customFormat="1" hidden="1" outlineLevel="1" x14ac:dyDescent="0.2">
      <c r="A22" s="77"/>
      <c r="B22" s="91" t="str">
        <f>IF(ISERROR(D22),HYPERLINK(X22,"^"),IF(X22="","",IF(OR(D22="Production",D22="EOL or NRND"),HYPERLINK(X22,"^"),
                                                           IF(X22&lt;&gt;"-",HYPERLINK(IF(ISERROR(#REF!=""),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"&amp;C22&amp;". I have noted such document may be under NDA.",
                                                                      X22),"&lt;"),
                                                                  ""))))</f>
        <v>^</v>
      </c>
      <c r="C22" s="75" t="str">
        <v>A2V09H400-04S</v>
      </c>
      <c r="D22" s="99" t="str">
        <v>Production</v>
      </c>
      <c r="E22" s="66">
        <v>717</v>
      </c>
      <c r="F22" s="66">
        <v>960</v>
      </c>
      <c r="G22" s="67">
        <v>102</v>
      </c>
      <c r="H22" s="68">
        <v>50.086001717619183</v>
      </c>
      <c r="I22" s="69">
        <v>7.0066978921391225</v>
      </c>
      <c r="J22" s="67">
        <v>512</v>
      </c>
      <c r="K22" s="68">
        <v>57.092699609758306</v>
      </c>
      <c r="L22" s="67">
        <v>60</v>
      </c>
      <c r="M22" s="70" t="str">
        <v>48 V</v>
      </c>
      <c r="N22" s="70" t="str">
        <v>LDMOS</v>
      </c>
      <c r="O22" s="71" t="str">
        <v>Discrete</v>
      </c>
      <c r="P22" s="228">
        <v>18.7</v>
      </c>
      <c r="Q22" s="72">
        <v>0.53500000000000003</v>
      </c>
      <c r="R22" s="73" t="str">
        <v>drain efficiency at 7.0 dB PAR</v>
      </c>
      <c r="S22" s="73" t="str">
        <v>NI-780S-4L</v>
      </c>
      <c r="T22" s="73" t="str">
        <v>air-cavity ceramic</v>
      </c>
      <c r="U22" s="73" t="str">
        <v>input and output pre-matched</v>
      </c>
      <c r="V22" s="73" t="str">
        <v>Dual path (asymmetric)</v>
      </c>
      <c r="W22" s="74" t="str">
        <v>A2T08VD020N</v>
      </c>
      <c r="X22" s="106" t="str">
        <v>https://www.nxp.com/docs/en/data-sheet/A2V09H400-04S.pdf</v>
      </c>
      <c r="Y22" s="106"/>
      <c r="Z22" s="77"/>
      <c r="AA22" s="106"/>
      <c r="AB22" s="77"/>
      <c r="AC22" s="77"/>
    </row>
    <row r="23" spans="1:29" s="53" customFormat="1" hidden="1" outlineLevel="1" x14ac:dyDescent="0.2">
      <c r="A23" s="77"/>
      <c r="B23" s="91" t="str">
        <f>IF(ISERROR(D23),HYPERLINK(X23,"^"),IF(X23="","",IF(OR(D23="Production",D23="EOL or NRND"),HYPERLINK(X23,"^"),
                                                           IF(X23&lt;&gt;"-",HYPERLINK(IF(ISERROR(#REF!=""),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"&amp;C23&amp;". I have noted such document may be under NDA.",
                                                                      X23),"&lt;"),
                                                                  ""))))</f>
        <v>^</v>
      </c>
      <c r="C23" s="75" t="str">
        <v>A3T21H455W23S</v>
      </c>
      <c r="D23" s="99" t="str">
        <v>Production</v>
      </c>
      <c r="E23" s="66">
        <v>2110</v>
      </c>
      <c r="F23" s="66">
        <v>2200</v>
      </c>
      <c r="G23" s="67">
        <v>87</v>
      </c>
      <c r="H23" s="68">
        <v>49.395192526186179</v>
      </c>
      <c r="I23" s="69">
        <v>7.6031847324862838</v>
      </c>
      <c r="J23" s="67">
        <v>501</v>
      </c>
      <c r="K23" s="68">
        <v>56.998377258672463</v>
      </c>
      <c r="L23" s="67">
        <v>60</v>
      </c>
      <c r="M23" s="70" t="str">
        <v>28 V</v>
      </c>
      <c r="N23" s="70" t="str">
        <v>LDMOS</v>
      </c>
      <c r="O23" s="71" t="str">
        <v>Discrete</v>
      </c>
      <c r="P23" s="228">
        <v>15</v>
      </c>
      <c r="Q23" s="72">
        <v>0.49399999999999999</v>
      </c>
      <c r="R23" s="73" t="str">
        <v>drain efficiency at 7.8 dB PAR</v>
      </c>
      <c r="S23" s="73" t="str">
        <v>ACP-1230S-4L2S</v>
      </c>
      <c r="T23" s="73" t="str">
        <v>air-cavity plastic</v>
      </c>
      <c r="U23" s="73" t="str">
        <v>input and output pre-matched</v>
      </c>
      <c r="V23" s="73" t="str">
        <v>Dual path (asymmetric)</v>
      </c>
      <c r="W23" s="74" t="str">
        <v>A3I20X050N</v>
      </c>
      <c r="X23" s="106" t="str">
        <v>https://www.nxp.com/docs/en/data-sheet/A3T21H455W23S.pdf</v>
      </c>
      <c r="Y23" s="106"/>
      <c r="Z23" s="77"/>
      <c r="AA23" s="106"/>
      <c r="AB23" s="77"/>
      <c r="AC23" s="77"/>
    </row>
    <row r="24" spans="1:29" s="53" customFormat="1" hidden="1" outlineLevel="1" x14ac:dyDescent="0.2">
      <c r="A24" s="77"/>
      <c r="B24" s="91" t="str">
        <f>IF(ISERROR(D24),HYPERLINK(X24,"^"),IF(X24="","",IF(OR(D24="Production",D24="EOL or NRND"),HYPERLINK(X24,"^"),
                                                           IF(X24&lt;&gt;"-",HYPERLINK(IF(ISERROR(#REF!=""),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"&amp;C24&amp;". I have noted such document may be under NDA.",
                                                                      X24),"&lt;"),
                                                                  ""))))</f>
        <v>^</v>
      </c>
      <c r="C24" s="75" t="str">
        <v>AFV09P350-04N</v>
      </c>
      <c r="D24" s="99" t="str">
        <v>Production</v>
      </c>
      <c r="E24" s="66">
        <v>717</v>
      </c>
      <c r="F24" s="66">
        <v>960</v>
      </c>
      <c r="G24" s="67">
        <v>100</v>
      </c>
      <c r="H24" s="68">
        <v>50</v>
      </c>
      <c r="I24" s="69">
        <v>6.9897000433601875</v>
      </c>
      <c r="J24" s="67">
        <v>500</v>
      </c>
      <c r="K24" s="68">
        <v>56.989700043360187</v>
      </c>
      <c r="L24" s="67">
        <v>40</v>
      </c>
      <c r="M24" s="70" t="str">
        <v>48 V</v>
      </c>
      <c r="N24" s="70" t="str">
        <v>LDMOS</v>
      </c>
      <c r="O24" s="71" t="str">
        <v>Discrete</v>
      </c>
      <c r="P24" s="228">
        <v>19.5</v>
      </c>
      <c r="Q24" s="72">
        <v>0.48499999999999999</v>
      </c>
      <c r="R24" s="73" t="str">
        <v>drain efficiency at 7.1 dB PAR</v>
      </c>
      <c r="S24" s="73" t="str">
        <v>OM-780-4</v>
      </c>
      <c r="T24" s="73" t="str">
        <v>over-molded plastic</v>
      </c>
      <c r="U24" s="73" t="str">
        <v>input pre-matched, output unmatched</v>
      </c>
      <c r="V24" s="73" t="str">
        <v>Dual path</v>
      </c>
      <c r="W24" s="74" t="str">
        <v>A2T08VD020N</v>
      </c>
      <c r="X24" s="106" t="str">
        <v>https://www.nxp.com/docs/en/data-sheet/AFV09P350-04N.pdf</v>
      </c>
      <c r="Y24" s="106"/>
      <c r="Z24" s="77"/>
      <c r="AA24" s="106"/>
      <c r="AB24" s="77"/>
      <c r="AC24" s="77"/>
    </row>
    <row r="25" spans="1:29" s="53" customFormat="1" hidden="1" outlineLevel="1" x14ac:dyDescent="0.2">
      <c r="A25" s="77"/>
      <c r="B25" s="91" t="str">
        <f>IF(ISERROR(D25),HYPERLINK(X25,"^"),IF(X25="","",IF(OR(D25="Production",D25="EOL or NRND"),HYPERLINK(X25,"^"),
                                                           IF(X25&lt;&gt;"-",HYPERLINK(IF(ISERROR(#REF!=""),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"&amp;C25&amp;". I have noted such document may be under NDA.",
                                                                      X25),"&lt;"),
                                                                  ""))))</f>
        <v>^</v>
      </c>
      <c r="C25" s="75" t="str">
        <v>A3T21H400W23S</v>
      </c>
      <c r="D25" s="99" t="str">
        <v>Production</v>
      </c>
      <c r="E25" s="66">
        <v>2110</v>
      </c>
      <c r="F25" s="66">
        <v>2200</v>
      </c>
      <c r="G25" s="67">
        <v>71</v>
      </c>
      <c r="H25" s="68">
        <v>48.512583487190753</v>
      </c>
      <c r="I25" s="69">
        <v>7.8822814054951067</v>
      </c>
      <c r="J25" s="67">
        <v>436</v>
      </c>
      <c r="K25" s="68">
        <v>56.39486489268586</v>
      </c>
      <c r="L25" s="67">
        <v>40</v>
      </c>
      <c r="M25" s="70" t="str">
        <v>28 V</v>
      </c>
      <c r="N25" s="70" t="str">
        <v>LDMOS</v>
      </c>
      <c r="O25" s="71" t="str">
        <v>Discrete</v>
      </c>
      <c r="P25" s="228">
        <v>15.7</v>
      </c>
      <c r="Q25" s="72">
        <v>0.52800000000000002</v>
      </c>
      <c r="R25" s="73" t="str">
        <v>drain efficiency at 7.8 dB PAR</v>
      </c>
      <c r="S25" s="73" t="str">
        <v>ACP-1230S-4L2S</v>
      </c>
      <c r="T25" s="73" t="str">
        <v>air-cavity plastic</v>
      </c>
      <c r="U25" s="73" t="str">
        <v>input and output pre-matched</v>
      </c>
      <c r="V25" s="73" t="str">
        <v>Dual path (asymmetric)</v>
      </c>
      <c r="W25" s="74" t="str">
        <v>A3I20X050N</v>
      </c>
      <c r="X25" s="106" t="str">
        <v>https://www.nxp.com/docs/en/data-sheet/A3T21H400W23S.pdf</v>
      </c>
      <c r="Y25" s="106"/>
      <c r="Z25" s="77"/>
      <c r="AA25" s="106"/>
      <c r="AB25" s="77"/>
      <c r="AC25" s="77"/>
    </row>
    <row r="26" spans="1:29" s="53" customFormat="1" hidden="1" outlineLevel="1" x14ac:dyDescent="0.2">
      <c r="A26" s="77"/>
      <c r="B26" s="91" t="str">
        <f>IF(ISERROR(D26),HYPERLINK(X26,"^"),IF(X26="","",IF(OR(D26="Production",D26="EOL or NRND"),HYPERLINK(X26,"^"),
                                                           IF(X26&lt;&gt;"-",HYPERLINK(IF(ISERROR(#REF!=""),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"&amp;C26&amp;". I have noted such document may be under NDA.",
                                                                      X26),"&lt;"),
                                                                  ""))))</f>
        <v>^</v>
      </c>
      <c r="C26" s="75" t="str">
        <v>A3T18H400W23S</v>
      </c>
      <c r="D26" s="99" t="str">
        <v>Production</v>
      </c>
      <c r="E26" s="66">
        <v>1805</v>
      </c>
      <c r="F26" s="66">
        <v>1880</v>
      </c>
      <c r="G26" s="67">
        <v>71</v>
      </c>
      <c r="H26" s="68">
        <v>48.512583487190753</v>
      </c>
      <c r="I26" s="69">
        <v>7.7916952630594878</v>
      </c>
      <c r="J26" s="67">
        <v>427</v>
      </c>
      <c r="K26" s="68">
        <v>56.304278750250241</v>
      </c>
      <c r="L26" s="67">
        <v>40</v>
      </c>
      <c r="M26" s="70" t="str">
        <v>28 V</v>
      </c>
      <c r="N26" s="70" t="str">
        <v>LDMOS</v>
      </c>
      <c r="O26" s="71" t="str">
        <v>Discrete</v>
      </c>
      <c r="P26" s="228">
        <v>16.8</v>
      </c>
      <c r="Q26" s="72">
        <v>0.52800000000000002</v>
      </c>
      <c r="R26" s="73" t="str">
        <v>drain efficiency at 7.6 dB PAR</v>
      </c>
      <c r="S26" s="73" t="str">
        <v>ACP-1230S-4L2S</v>
      </c>
      <c r="T26" s="73" t="str">
        <v>air-cavity plastic</v>
      </c>
      <c r="U26" s="73" t="str">
        <v>input and output pre-matched</v>
      </c>
      <c r="V26" s="73" t="str">
        <v>Dual path (asymmetric)</v>
      </c>
      <c r="W26" s="74" t="str">
        <v>A3I20X050N</v>
      </c>
      <c r="X26" s="106" t="str">
        <v>https://www.nxp.com/docs/en/data-sheet/A3T18H400W23S.pdf</v>
      </c>
      <c r="Y26" s="106"/>
      <c r="Z26" s="77"/>
      <c r="AA26" s="106"/>
      <c r="AB26" s="77"/>
      <c r="AC26" s="77"/>
    </row>
    <row r="27" spans="1:29" s="53" customFormat="1" hidden="1" outlineLevel="1" x14ac:dyDescent="0.2">
      <c r="A27" s="77"/>
      <c r="B27" s="91" t="str">
        <f>IF(ISERROR(D27),HYPERLINK(X27,"^"),IF(X27="","",IF(OR(D27="Production",D27="EOL or NRND"),HYPERLINK(X27,"^"),
                                                           IF(X27&lt;&gt;"-",HYPERLINK(IF(ISERROR(#REF!=""),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"&amp;C27&amp;". I have noted such document may be under NDA.",
                                                                      X27),"&lt;"),
                                                                  ""))))</f>
        <v>^</v>
      </c>
      <c r="C27" s="75" t="str">
        <v>A3T23H300W23S</v>
      </c>
      <c r="D27" s="99" t="str">
        <v>Production</v>
      </c>
      <c r="E27" s="66">
        <v>2300</v>
      </c>
      <c r="F27" s="66">
        <v>2400</v>
      </c>
      <c r="G27" s="67">
        <v>63</v>
      </c>
      <c r="H27" s="68">
        <v>47.993405494535821</v>
      </c>
      <c r="I27" s="69">
        <v>8.1344330726615368</v>
      </c>
      <c r="J27" s="67">
        <v>410</v>
      </c>
      <c r="K27" s="68">
        <v>56.127838567197358</v>
      </c>
      <c r="L27" s="67">
        <v>40</v>
      </c>
      <c r="M27" s="70" t="str">
        <v>28 V</v>
      </c>
      <c r="N27" s="70" t="str">
        <v>LDMOS</v>
      </c>
      <c r="O27" s="71" t="str">
        <v>Discrete</v>
      </c>
      <c r="P27" s="228">
        <v>15.6</v>
      </c>
      <c r="Q27" s="72">
        <v>0.49299999999999999</v>
      </c>
      <c r="R27" s="73" t="str">
        <v>drain efficiency at 8.4 dB PAR</v>
      </c>
      <c r="S27" s="73" t="str">
        <v>ACP-1230S-4L2S</v>
      </c>
      <c r="T27" s="73" t="str">
        <v>air-cavity plastic</v>
      </c>
      <c r="U27" s="73" t="str">
        <v>input and output pre-matched</v>
      </c>
      <c r="V27" s="73" t="str">
        <v>Dual path (asymmetric)</v>
      </c>
      <c r="W27" s="74" t="str">
        <v>A3I25X050N</v>
      </c>
      <c r="X27" s="106" t="str">
        <v>https://www.nxp.com/docs/en/data-sheet/A3T23H300W23S.pdf</v>
      </c>
      <c r="Y27" s="106"/>
      <c r="Z27" s="77"/>
      <c r="AA27" s="106"/>
      <c r="AB27" s="77"/>
      <c r="AC27" s="77"/>
    </row>
    <row r="28" spans="1:29" s="53" customFormat="1" hidden="1" outlineLevel="1" x14ac:dyDescent="0.2">
      <c r="A28" s="77"/>
      <c r="B28" s="91" t="str">
        <f>IF(ISERROR(D28),HYPERLINK(X28,"^"),IF(X28="","",IF(OR(D28="Production",D28="EOL or NRND"),HYPERLINK(X28,"^"),
                                                           IF(X28&lt;&gt;"-",HYPERLINK(IF(ISERROR(#REF!=""),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"&amp;C28&amp;". I have noted such document may be under NDA.",
                                                                      X28),"&lt;"),
                                                                  ""))))</f>
        <v>^</v>
      </c>
      <c r="C28" s="75" t="str">
        <v>A2V09H300-04N</v>
      </c>
      <c r="D28" s="99" t="str">
        <v>Production</v>
      </c>
      <c r="E28" s="66">
        <v>717</v>
      </c>
      <c r="F28" s="66">
        <v>960</v>
      </c>
      <c r="G28" s="67">
        <v>79</v>
      </c>
      <c r="H28" s="68">
        <v>48.976270912904418</v>
      </c>
      <c r="I28" s="69">
        <v>7.0443290003752068</v>
      </c>
      <c r="J28" s="67">
        <v>400</v>
      </c>
      <c r="K28" s="68">
        <v>56.020599913279625</v>
      </c>
      <c r="L28" s="67">
        <v>40</v>
      </c>
      <c r="M28" s="70" t="str">
        <v>48 V</v>
      </c>
      <c r="N28" s="70" t="str">
        <v>LDMOS</v>
      </c>
      <c r="O28" s="71" t="str">
        <v>Discrete</v>
      </c>
      <c r="P28" s="228">
        <v>19.7</v>
      </c>
      <c r="Q28" s="72">
        <v>0.55899999999999994</v>
      </c>
      <c r="R28" s="73" t="str">
        <v>drain efficiency at 7.1 dB PAR</v>
      </c>
      <c r="S28" s="73" t="str">
        <v>OM-780-4L</v>
      </c>
      <c r="T28" s="73" t="str">
        <v>over-molded plastic</v>
      </c>
      <c r="U28" s="73" t="str">
        <v>input pre-matched, output unmatched</v>
      </c>
      <c r="V28" s="73" t="str">
        <v>Dual path (asymmetric)</v>
      </c>
      <c r="W28" s="74" t="str">
        <v>A2T08VD020N</v>
      </c>
      <c r="X28" s="106" t="str">
        <v>https://www.nxp.com/docs/en/data-sheet/A2V09H300-04N.pdf</v>
      </c>
      <c r="Y28" s="106"/>
      <c r="Z28" s="77"/>
      <c r="AA28" s="106"/>
      <c r="AB28" s="77"/>
      <c r="AC28" s="77"/>
    </row>
    <row r="29" spans="1:29" s="53" customFormat="1" hidden="1" outlineLevel="1" x14ac:dyDescent="0.2">
      <c r="A29" s="77"/>
      <c r="B29" s="91" t="str">
        <f>IF(ISERROR(D29),HYPERLINK(X29,"^"),IF(X29="","",IF(OR(D29="Production",D29="EOL or NRND"),HYPERLINK(X29,"^"),
                                                           IF(X29&lt;&gt;"-",HYPERLINK(IF(ISERROR(#REF!=""),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"&amp;C29&amp;". I have noted such document may be under NDA.",
                                                                      X29),"&lt;"),
                                                                  ""))))</f>
        <v>^</v>
      </c>
      <c r="C29" s="75" t="str">
        <v>A2T09VD250N</v>
      </c>
      <c r="D29" s="99" t="str">
        <v>Production</v>
      </c>
      <c r="E29" s="66">
        <v>716</v>
      </c>
      <c r="F29" s="66">
        <v>960</v>
      </c>
      <c r="G29" s="67">
        <v>65</v>
      </c>
      <c r="H29" s="68">
        <v>48.129133566428557</v>
      </c>
      <c r="I29" s="69">
        <v>7.0030424342508368</v>
      </c>
      <c r="J29" s="67">
        <v>326</v>
      </c>
      <c r="K29" s="68">
        <v>55.132176000679394</v>
      </c>
      <c r="L29" s="67">
        <v>40</v>
      </c>
      <c r="M29" s="70" t="str">
        <v>48 V</v>
      </c>
      <c r="N29" s="70" t="str">
        <v>LDMOS</v>
      </c>
      <c r="O29" s="71" t="str">
        <v>Discrete</v>
      </c>
      <c r="P29" s="228">
        <v>22.5</v>
      </c>
      <c r="Q29" s="72">
        <v>0.34799999999999998</v>
      </c>
      <c r="R29" s="73" t="str">
        <v>drain efficiency (Class AB) at 7.4 dB PAR</v>
      </c>
      <c r="S29" s="73" t="str">
        <v>TO-270WB-6A</v>
      </c>
      <c r="T29" s="73" t="str">
        <v>over-molded plastic</v>
      </c>
      <c r="U29" s="73" t="str">
        <v>input pre-matched, output unmatched</v>
      </c>
      <c r="V29" s="73" t="str">
        <v>Dual path</v>
      </c>
      <c r="W29" s="74" t="str">
        <v>A2T08VD020N</v>
      </c>
      <c r="X29" s="106" t="str">
        <v>https://www.nxp.com/docs/en/data-sheet/A2T09VD250N.pdf</v>
      </c>
      <c r="Y29" s="106"/>
      <c r="Z29" s="77"/>
      <c r="AA29" s="106"/>
      <c r="AB29" s="77"/>
      <c r="AC29" s="77"/>
    </row>
    <row r="30" spans="1:29" s="53" customFormat="1" hidden="1" outlineLevel="1" x14ac:dyDescent="0.2">
      <c r="A30" s="77"/>
      <c r="B30" s="91" t="str">
        <f>IF(ISERROR(D30),HYPERLINK(X30,"^"),IF(X30="","",IF(OR(D30="Production",D30="EOL or NRND"),HYPERLINK(X30,"^"),
                                                           IF(X30&lt;&gt;"-",HYPERLINK(IF(ISERROR(#REF!=""),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"&amp;C30&amp;". I have noted such document may be under NDA.",
                                                                      X30),"&lt;"),
                                                                  ""))))</f>
        <v>^</v>
      </c>
      <c r="C30" s="75" t="str">
        <v>AFIC10275N</v>
      </c>
      <c r="D30" s="99" t="str">
        <v>Production</v>
      </c>
      <c r="E30" s="66">
        <v>978</v>
      </c>
      <c r="F30" s="66">
        <v>1090</v>
      </c>
      <c r="G30" s="67">
        <v>35.313438615568934</v>
      </c>
      <c r="H30" s="68">
        <v>45.479400086720375</v>
      </c>
      <c r="I30" s="69">
        <v>8.5</v>
      </c>
      <c r="J30" s="67">
        <v>250</v>
      </c>
      <c r="K30" s="68">
        <v>53.979400086720375</v>
      </c>
      <c r="L30" s="67" t="str">
        <v>-</v>
      </c>
      <c r="M30" s="70" t="str">
        <v>50 V</v>
      </c>
      <c r="N30" s="70" t="str">
        <v>LDMOS</v>
      </c>
      <c r="O30" s="71" t="str">
        <v>IC</v>
      </c>
      <c r="P30" s="228">
        <v>32.6</v>
      </c>
      <c r="Q30" s="72">
        <v>0.61</v>
      </c>
      <c r="R30" s="73" t="str">
        <v>PAE (pulse)</v>
      </c>
      <c r="S30" s="73" t="str">
        <v>TO-270WB-14</v>
      </c>
      <c r="T30" s="73" t="str">
        <v>over-molded plastic</v>
      </c>
      <c r="U30" s="73" t="str">
        <v>input pre-matched, output unmatched</v>
      </c>
      <c r="V30" s="73" t="str">
        <v>Single path</v>
      </c>
      <c r="W30" s="74" t="str">
        <v>MMZ09312B</v>
      </c>
      <c r="X30" s="106" t="str">
        <v>https://www.nxp.com/docs/en/data-sheet/AFIC10275N.pdf</v>
      </c>
      <c r="Y30" s="106"/>
      <c r="Z30" s="77"/>
      <c r="AA30" s="106"/>
      <c r="AB30" s="77"/>
      <c r="AC30" s="77"/>
    </row>
    <row r="31" spans="1:29" s="53" customFormat="1" hidden="1" outlineLevel="1" x14ac:dyDescent="0.2">
      <c r="A31" s="77"/>
      <c r="B31" s="91" t="str">
        <f>IF(ISERROR(D31),HYPERLINK(X31,"^"),IF(X31="","",IF(OR(D31="Production",D31="EOL or NRND"),HYPERLINK(X31,"^"),
                                                           IF(X31&lt;&gt;"-",HYPERLINK(IF(ISERROR(#REF!=""),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"&amp;C31&amp;". I have noted such document may be under NDA.",
                                                                      X31),"&lt;"),
                                                                  ""))))</f>
        <v>^</v>
      </c>
      <c r="C31" s="75" t="str">
        <v>MMRF5014H</v>
      </c>
      <c r="D31" s="99" t="str">
        <v>Production</v>
      </c>
      <c r="E31" s="66">
        <v>1</v>
      </c>
      <c r="F31" s="66">
        <v>2700</v>
      </c>
      <c r="G31" s="67">
        <v>17.656719307784464</v>
      </c>
      <c r="H31" s="68">
        <v>42.469100130080577</v>
      </c>
      <c r="I31" s="69">
        <v>8.5</v>
      </c>
      <c r="J31" s="67">
        <v>125</v>
      </c>
      <c r="K31" s="68">
        <v>50.969100130080562</v>
      </c>
      <c r="L31" s="67" t="str">
        <v>-</v>
      </c>
      <c r="M31" s="70" t="str">
        <v>50 V</v>
      </c>
      <c r="N31" s="70" t="str">
        <v>GaN</v>
      </c>
      <c r="O31" s="71" t="str">
        <v>Discrete</v>
      </c>
      <c r="P31" s="228">
        <v>16</v>
      </c>
      <c r="Q31" s="72">
        <v>0.64200000000000002</v>
      </c>
      <c r="R31" s="73" t="str">
        <v>drain efficiency (pulse)</v>
      </c>
      <c r="S31" s="73" t="str">
        <v>NI-360</v>
      </c>
      <c r="T31" s="73" t="str">
        <v>air-cavity ceramic</v>
      </c>
      <c r="U31" s="73" t="str">
        <v>input pre-matched, output unmatched</v>
      </c>
      <c r="V31" s="73" t="str">
        <v>Single path</v>
      </c>
      <c r="W31" s="74" t="str">
        <v>A3G26D055N</v>
      </c>
      <c r="X31" s="106" t="str">
        <v>https://www.nxp.com/docs/en/data-sheet/MMRF5014H.pdf</v>
      </c>
      <c r="Y31" s="106"/>
      <c r="Z31" s="77"/>
      <c r="AA31" s="106"/>
      <c r="AB31" s="77"/>
      <c r="AC31" s="77"/>
    </row>
    <row r="32" spans="1:29" s="53" customFormat="1" hidden="1" outlineLevel="1" x14ac:dyDescent="0.2">
      <c r="A32" s="77"/>
      <c r="B32" s="91" t="str">
        <f>IF(ISERROR(D32),HYPERLINK(X32,"^"),IF(X32="","",IF(OR(D32="Production",D32="EOL or NRND"),HYPERLINK(X32,"^"),
                                                           IF(X32&lt;&gt;"-",HYPERLINK(IF(ISERROR(#REF!=""),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"&amp;C32&amp;". I have noted such document may be under NDA.",
                                                                      X32),"&lt;"),
                                                                  ""))))</f>
        <v>^</v>
      </c>
      <c r="C32" s="75" t="str">
        <v>MMRF5018HS</v>
      </c>
      <c r="D32" s="99" t="str">
        <v>Production</v>
      </c>
      <c r="E32" s="66">
        <v>1</v>
      </c>
      <c r="F32" s="66">
        <v>2700</v>
      </c>
      <c r="G32" s="67">
        <v>17.656719307784464</v>
      </c>
      <c r="H32" s="68">
        <v>42.469100130080562</v>
      </c>
      <c r="I32" s="69">
        <v>8.5</v>
      </c>
      <c r="J32" s="67">
        <v>125</v>
      </c>
      <c r="K32" s="68">
        <v>50.969100130080562</v>
      </c>
      <c r="L32" s="67" t="str">
        <v>-</v>
      </c>
      <c r="M32" s="70" t="str">
        <v>50 V</v>
      </c>
      <c r="N32" s="70" t="str">
        <v>GaN</v>
      </c>
      <c r="O32" s="71" t="str">
        <v>Discrete</v>
      </c>
      <c r="P32" s="228">
        <v>12</v>
      </c>
      <c r="Q32" s="72">
        <v>0.4</v>
      </c>
      <c r="R32" s="73" t="str">
        <v>drain efficiency (pulse)</v>
      </c>
      <c r="S32" s="73" t="str">
        <v>NI-400</v>
      </c>
      <c r="T32" s="73" t="str">
        <v>air-cavity ceramic</v>
      </c>
      <c r="U32" s="73" t="str">
        <v>input pre-matched, output unmatched</v>
      </c>
      <c r="V32" s="73" t="str">
        <v>Single path</v>
      </c>
      <c r="W32" s="74" t="str">
        <v>A3G26D055N</v>
      </c>
      <c r="X32" s="106" t="str">
        <v>https://www.nxp.com/docs/en/data-sheet/MMRF5018HS.pdf</v>
      </c>
      <c r="Y32" s="106"/>
      <c r="Z32" s="77"/>
      <c r="AA32" s="106"/>
      <c r="AB32" s="77"/>
      <c r="AC32" s="77"/>
    </row>
    <row r="33" spans="1:29" s="53" customFormat="1" hidden="1" outlineLevel="1" x14ac:dyDescent="0.2">
      <c r="A33" s="77"/>
      <c r="B33" s="91" t="str">
        <f>IF(ISERROR(D33),HYPERLINK(X33,"^"),IF(X33="","",IF(OR(D33="Production",D33="EOL or NRND"),HYPERLINK(X33,"^"),
                                                           IF(X33&lt;&gt;"-",HYPERLINK(IF(ISERROR(#REF!=""),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"&amp;C33&amp;". I have noted such document may be under NDA.",
                                                                      X33),"&lt;"),
                                                                  ""))))</f>
        <v>&lt;</v>
      </c>
      <c r="C33" s="75" t="str">
        <v>A5M20TG042</v>
      </c>
      <c r="D33" s="99" t="str">
        <v>Design (Q3 2023)</v>
      </c>
      <c r="E33" s="66">
        <v>1805</v>
      </c>
      <c r="F33" s="66">
        <v>2200</v>
      </c>
      <c r="G33" s="67">
        <v>16</v>
      </c>
      <c r="H33" s="68">
        <v>42.04119982655925</v>
      </c>
      <c r="I33" s="69">
        <v>8.8588001734407484</v>
      </c>
      <c r="J33" s="67">
        <v>123.02687708123828</v>
      </c>
      <c r="K33" s="68">
        <v>50.900000000000006</v>
      </c>
      <c r="L33" s="67">
        <v>10</v>
      </c>
      <c r="M33" s="70" t="str">
        <v>48 V</v>
      </c>
      <c r="N33" s="70" t="str">
        <v>GaN</v>
      </c>
      <c r="O33" s="71" t="str">
        <v>Multi-Chip Module</v>
      </c>
      <c r="P33" s="228">
        <v>48</v>
      </c>
      <c r="Q33" s="72">
        <v>0.43</v>
      </c>
      <c r="R33" s="73" t="str">
        <v>PAE at 8.9 dB OBO</v>
      </c>
      <c r="S33" s="73" t="str">
        <v>20 x 16 LGA</v>
      </c>
      <c r="T33" s="73" t="str">
        <v>over-molded plastic</v>
      </c>
      <c r="U33" s="73" t="str">
        <v xml:space="preserve">50-ohm in/out </v>
      </c>
      <c r="V33" s="73" t="str">
        <v>Integrated Doherty</v>
      </c>
      <c r="W33" s="74" t="str">
        <v>BGU8053</v>
      </c>
      <c r="X33" s="106" t="str">
        <v>https://nxp1.sharepoint.com/teams/ext110/RFtechpub/mMIMO_Released/PA5M20TG042-rev0.1-Conf.pdf</v>
      </c>
      <c r="Y33" s="106"/>
      <c r="Z33" s="77"/>
      <c r="AA33" s="106"/>
      <c r="AB33" s="77"/>
      <c r="AC33" s="77"/>
    </row>
    <row r="34" spans="1:29" s="53" customFormat="1" hidden="1" outlineLevel="1" x14ac:dyDescent="0.2">
      <c r="A34" s="77"/>
      <c r="B34" s="91" t="str">
        <f>IF(ISERROR(D34),HYPERLINK(X34,"^"),IF(X34="","",IF(OR(D34="Production",D34="EOL or NRND"),HYPERLINK(X34,"^"),
                                                           IF(X34&lt;&gt;"-",HYPERLINK(IF(ISERROR(#REF!=""),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"&amp;C34&amp;". I have noted such document may be under NDA.",
                                                                      X34),"&lt;"),
                                                                  ""))))</f>
        <v>^</v>
      </c>
      <c r="C34" s="75" t="str">
        <v>A5G26H110N</v>
      </c>
      <c r="D34" s="99" t="str">
        <v>Production</v>
      </c>
      <c r="E34" s="66">
        <v>2496</v>
      </c>
      <c r="F34" s="66">
        <v>2690</v>
      </c>
      <c r="G34" s="67">
        <v>15</v>
      </c>
      <c r="H34" s="68">
        <v>41.760912590556813</v>
      </c>
      <c r="I34" s="69">
        <v>8.7312676361450059</v>
      </c>
      <c r="J34" s="67">
        <v>112</v>
      </c>
      <c r="K34" s="68">
        <v>50.492180226701819</v>
      </c>
      <c r="L34" s="67">
        <v>10</v>
      </c>
      <c r="M34" s="70" t="str">
        <v>48 V</v>
      </c>
      <c r="N34" s="70" t="str">
        <v>GaN</v>
      </c>
      <c r="O34" s="71" t="str">
        <v>Discrete</v>
      </c>
      <c r="P34" s="228">
        <v>16</v>
      </c>
      <c r="Q34" s="72">
        <v>0.57999999999999996</v>
      </c>
      <c r="R34" s="73" t="str">
        <v>drain efficiency at 8.6 dB PAR</v>
      </c>
      <c r="S34" s="73" t="str">
        <v>DFN 7 x 6.5</v>
      </c>
      <c r="T34" s="73" t="str">
        <v>over-molded plastic</v>
      </c>
      <c r="U34" s="73" t="str">
        <v>input and output pre-matched</v>
      </c>
      <c r="V34" s="73" t="str">
        <v>Dual path (asymmetric)</v>
      </c>
      <c r="W34" s="74" t="str">
        <v>A5G26S008N</v>
      </c>
      <c r="X34" s="106" t="str">
        <v>https://www.nxp.com/docs/en/data-sheet/A5G26H110N.pdf</v>
      </c>
      <c r="Y34" s="106"/>
      <c r="Z34" s="77"/>
      <c r="AA34" s="106"/>
      <c r="AB34" s="77"/>
      <c r="AC34" s="77"/>
    </row>
    <row r="35" spans="1:29" s="53" customFormat="1" hidden="1" outlineLevel="1" x14ac:dyDescent="0.2">
      <c r="A35" s="77"/>
      <c r="B35" s="91" t="str">
        <f>IF(ISERROR(D35),HYPERLINK(X35,"^"),IF(X35="","",IF(OR(D35="Production",D35="EOL or NRND"),HYPERLINK(X35,"^"),
                                                           IF(X35&lt;&gt;"-",HYPERLINK(IF(ISERROR(#REF!=""),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"&amp;C35&amp;". I have noted such document may be under NDA.",
                                                                      X35),"&lt;"),
                                                                  ""))))</f>
        <v>^</v>
      </c>
      <c r="C35" s="75" t="str">
        <v>A5G35H120N</v>
      </c>
      <c r="D35" s="99" t="str">
        <v>Production</v>
      </c>
      <c r="E35" s="66">
        <v>3300</v>
      </c>
      <c r="F35" s="66">
        <v>3800</v>
      </c>
      <c r="G35" s="67">
        <v>18</v>
      </c>
      <c r="H35" s="68">
        <v>42.552725051033065</v>
      </c>
      <c r="I35" s="69">
        <v>7.4472749489669354</v>
      </c>
      <c r="J35" s="67">
        <v>100</v>
      </c>
      <c r="K35" s="68">
        <v>50</v>
      </c>
      <c r="L35" s="67">
        <v>10</v>
      </c>
      <c r="M35" s="70" t="str">
        <v>48 V</v>
      </c>
      <c r="N35" s="70" t="str">
        <v>GaN</v>
      </c>
      <c r="O35" s="71" t="str">
        <v>Discrete</v>
      </c>
      <c r="P35" s="228">
        <v>16</v>
      </c>
      <c r="Q35" s="72">
        <v>0.56000000000000005</v>
      </c>
      <c r="R35" s="73" t="str">
        <v>drain efficiency at 8.1 dB PAR</v>
      </c>
      <c r="S35" s="73" t="str">
        <v>DFN 7 x 10</v>
      </c>
      <c r="T35" s="73" t="str">
        <v>over-molded plastic</v>
      </c>
      <c r="U35" s="73" t="str">
        <v>input and output pre-matched</v>
      </c>
      <c r="V35" s="73" t="str">
        <v>Dual path (asymmetric - 2.2:1)</v>
      </c>
      <c r="W35" s="74" t="str">
        <v>A5G35S008N</v>
      </c>
      <c r="X35" s="106" t="str">
        <v>https://www.nxp.com/docs/en/data-sheet/A5G35H120N.pdf</v>
      </c>
      <c r="Y35" s="106"/>
      <c r="Z35" s="77"/>
      <c r="AA35" s="106"/>
      <c r="AB35" s="77"/>
      <c r="AC35" s="77"/>
    </row>
    <row r="36" spans="1:29" s="53" customFormat="1" hidden="1" outlineLevel="1" x14ac:dyDescent="0.2">
      <c r="A36" s="77"/>
      <c r="B36" s="91" t="str">
        <f>IF(ISERROR(D36),HYPERLINK(X36,"^"),IF(X36="","",IF(OR(D36="Production",D36="EOL or NRND"),HYPERLINK(X36,"^"),
                                                           IF(X36&lt;&gt;"-",HYPERLINK(IF(ISERROR(#REF!=""),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"&amp;C36&amp;". I have noted such document may be under NDA.",
                                                                      X36),"&lt;"),
                                                                  ""))))</f>
        <v>^</v>
      </c>
      <c r="C36" s="75" t="str">
        <v>A5M35TG140-TC</v>
      </c>
      <c r="D36" s="99" t="str">
        <v>Production</v>
      </c>
      <c r="E36" s="66">
        <v>3400</v>
      </c>
      <c r="F36" s="66">
        <v>3600</v>
      </c>
      <c r="G36" s="67">
        <v>10.471285480509021</v>
      </c>
      <c r="H36" s="68">
        <v>40.200000000000003</v>
      </c>
      <c r="I36" s="69">
        <v>9.6999999999999957</v>
      </c>
      <c r="J36" s="67">
        <v>97.723722095581266</v>
      </c>
      <c r="K36" s="68">
        <v>49.900000000000013</v>
      </c>
      <c r="L36" s="67">
        <v>5</v>
      </c>
      <c r="M36" s="70" t="str">
        <v>48 V</v>
      </c>
      <c r="N36" s="70" t="str">
        <v>GaN</v>
      </c>
      <c r="O36" s="71" t="str">
        <v>Multi-Chip Module</v>
      </c>
      <c r="P36" s="228">
        <v>30</v>
      </c>
      <c r="Q36" s="72">
        <v>0.47</v>
      </c>
      <c r="R36" s="73" t="str">
        <v>PAE at 8.0 dB PAR</v>
      </c>
      <c r="S36" s="73" t="str">
        <v>14 x 10 LGA</v>
      </c>
      <c r="T36" s="73" t="str">
        <v>over-molded plastic with top-side cooling</v>
      </c>
      <c r="U36" s="73" t="str">
        <v xml:space="preserve">50-ohm in/out </v>
      </c>
      <c r="V36" s="73" t="str">
        <v>Integrated Doherty</v>
      </c>
      <c r="W36" s="74" t="str">
        <v>BTS6403U</v>
      </c>
      <c r="X36" s="106" t="str">
        <v>https://www.nxp.com/docs/en/data-sheet/A5M35TG140-TC.pdf</v>
      </c>
      <c r="Y36" s="106"/>
      <c r="Z36" s="77"/>
      <c r="AA36" s="106"/>
      <c r="AB36" s="77"/>
      <c r="AC36" s="77"/>
    </row>
    <row r="37" spans="1:29" s="53" customFormat="1" hidden="1" outlineLevel="1" x14ac:dyDescent="0.2">
      <c r="A37" s="77"/>
      <c r="B37" s="91" t="str">
        <f>IF(ISERROR(D37),HYPERLINK(X37,"^"),IF(X37="","",IF(OR(D37="Production",D37="EOL or NRND"),HYPERLINK(X37,"^"),
                                                           IF(X37&lt;&gt;"-",HYPERLINK(IF(ISERROR(#REF!=""),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"&amp;C37&amp;". I have noted such document may be under NDA.",
                                                                      X37),"&lt;"),
                                                                  ""))))</f>
        <v>^</v>
      </c>
      <c r="C37" s="75" t="str">
        <v>A5G23H110N</v>
      </c>
      <c r="D37" s="99" t="str">
        <v>Production</v>
      </c>
      <c r="E37" s="66">
        <v>2300</v>
      </c>
      <c r="F37" s="66">
        <v>2400</v>
      </c>
      <c r="G37" s="67">
        <v>13.8</v>
      </c>
      <c r="H37" s="68">
        <v>41.398790864012369</v>
      </c>
      <c r="I37" s="69">
        <v>8.2390874094431865</v>
      </c>
      <c r="J37" s="67">
        <v>92</v>
      </c>
      <c r="K37" s="68">
        <v>49.637878273455556</v>
      </c>
      <c r="L37" s="67">
        <v>10</v>
      </c>
      <c r="M37" s="70" t="str">
        <v>48 V</v>
      </c>
      <c r="N37" s="70" t="str">
        <v>GaN</v>
      </c>
      <c r="O37" s="71" t="str">
        <v>Discrete</v>
      </c>
      <c r="P37" s="228">
        <v>16</v>
      </c>
      <c r="Q37" s="72">
        <v>0.56000000000000005</v>
      </c>
      <c r="R37" s="73" t="str">
        <v>drain efficiency at 8.6 dB PAR</v>
      </c>
      <c r="S37" s="73" t="str">
        <v>DFN 7 x 6.5</v>
      </c>
      <c r="T37" s="73" t="str">
        <v>over-molded plastic</v>
      </c>
      <c r="U37" s="73" t="str">
        <v>input and output pre-matched</v>
      </c>
      <c r="V37" s="73" t="str">
        <v>Dual path (asymmetric)</v>
      </c>
      <c r="W37" s="74" t="str">
        <v>A5G26S008N</v>
      </c>
      <c r="X37" s="106" t="str">
        <v>https://www.nxp.com/docs/en/data-sheet/A5G23H110N.pdf</v>
      </c>
      <c r="Y37" s="106"/>
      <c r="Z37" s="77"/>
      <c r="AA37" s="106"/>
      <c r="AB37" s="77"/>
      <c r="AC37" s="77"/>
    </row>
    <row r="38" spans="1:29" s="53" customFormat="1" hidden="1" outlineLevel="1" x14ac:dyDescent="0.2">
      <c r="A38" s="77"/>
      <c r="B38" s="91" t="str">
        <f>IF(ISERROR(D38),HYPERLINK(X38,"^"),IF(X38="","",IF(OR(D38="Production",D38="EOL or NRND"),HYPERLINK(X38,"^"),
                                                           IF(X38&lt;&gt;"-",HYPERLINK(IF(ISERROR(#REF!=""),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"&amp;C38&amp;". I have noted such document may be under NDA.",
                                                                      X38),"&lt;"),
                                                                  ""))))</f>
        <v>^</v>
      </c>
      <c r="C38" s="75" t="str">
        <v>A5G37H110N</v>
      </c>
      <c r="D38" s="99" t="str">
        <v>Production</v>
      </c>
      <c r="E38" s="66">
        <v>3600</v>
      </c>
      <c r="F38" s="66">
        <v>3800</v>
      </c>
      <c r="G38" s="67">
        <v>13.5</v>
      </c>
      <c r="H38" s="68">
        <v>41.303337684950066</v>
      </c>
      <c r="I38" s="69">
        <v>8.6966623150499345</v>
      </c>
      <c r="J38" s="67">
        <v>89</v>
      </c>
      <c r="K38" s="68">
        <v>49.493900066449122</v>
      </c>
      <c r="L38" s="67">
        <v>10</v>
      </c>
      <c r="M38" s="70" t="str">
        <v>48 V</v>
      </c>
      <c r="N38" s="70" t="str">
        <v>GaN</v>
      </c>
      <c r="O38" s="71" t="str">
        <v>Discrete</v>
      </c>
      <c r="P38" s="228">
        <v>15</v>
      </c>
      <c r="Q38" s="72">
        <v>0.54</v>
      </c>
      <c r="R38" s="73" t="str">
        <v>drain efficiency at 8.4 dB PAR</v>
      </c>
      <c r="S38" s="73" t="str">
        <v>DFN 7 x 6.5</v>
      </c>
      <c r="T38" s="73" t="str">
        <v>over-molded plastic</v>
      </c>
      <c r="U38" s="73" t="str">
        <v>input and output pre-matched</v>
      </c>
      <c r="V38" s="73" t="str">
        <v>Dual path (asymmetric)</v>
      </c>
      <c r="W38" s="74" t="str">
        <v>A5G35S004N</v>
      </c>
      <c r="X38" s="106" t="str">
        <v>https://www.nxp.com/docs/en/data-sheet/A5G37H110N.pdf</v>
      </c>
      <c r="Y38" s="106"/>
      <c r="Z38" s="77"/>
      <c r="AA38" s="106"/>
      <c r="AB38" s="77"/>
      <c r="AC38" s="77"/>
    </row>
    <row r="39" spans="1:29" s="53" customFormat="1" hidden="1" outlineLevel="1" x14ac:dyDescent="0.2">
      <c r="A39" s="77"/>
      <c r="B39" s="91" t="str">
        <f>IF(ISERROR(D39),HYPERLINK(X39,"^"),IF(X39="","",IF(OR(D39="Production",D39="EOL or NRND"),HYPERLINK(X39,"^"),
                                                           IF(X39&lt;&gt;"-",HYPERLINK(IF(ISERROR(#REF!=""),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"&amp;C39&amp;". I have noted such document may be under NDA.",
                                                                      X39),"&lt;"),
                                                                  ""))))</f>
        <v>^</v>
      </c>
      <c r="C39" s="75" t="str">
        <v>A5G35H110N</v>
      </c>
      <c r="D39" s="99" t="str">
        <v>Production</v>
      </c>
      <c r="E39" s="66">
        <v>3300</v>
      </c>
      <c r="F39" s="66">
        <v>3700</v>
      </c>
      <c r="G39" s="67">
        <v>15.1</v>
      </c>
      <c r="H39" s="68">
        <v>41.789769472931695</v>
      </c>
      <c r="I39" s="69">
        <v>7.6054230532544835</v>
      </c>
      <c r="J39" s="67">
        <v>87</v>
      </c>
      <c r="K39" s="68">
        <v>49.395192526186179</v>
      </c>
      <c r="L39" s="67">
        <v>10</v>
      </c>
      <c r="M39" s="70" t="str">
        <v>48 V</v>
      </c>
      <c r="N39" s="70" t="str">
        <v>GaN</v>
      </c>
      <c r="O39" s="71" t="str">
        <v>Discrete</v>
      </c>
      <c r="P39" s="228">
        <v>15</v>
      </c>
      <c r="Q39" s="72">
        <v>0.54</v>
      </c>
      <c r="R39" s="73" t="str">
        <v>drain efficiency at 7.8 dB PAR</v>
      </c>
      <c r="S39" s="73" t="str">
        <v>DFN 7 x 6.5</v>
      </c>
      <c r="T39" s="73" t="str">
        <v>over-molded plastic</v>
      </c>
      <c r="U39" s="73" t="str">
        <v>input and output pre-matched</v>
      </c>
      <c r="V39" s="73" t="str">
        <v>Dual path (asymmetric – 1.9:1)</v>
      </c>
      <c r="W39" s="74" t="str">
        <v>A5G35S008N</v>
      </c>
      <c r="X39" s="106" t="str">
        <v>https://www.nxp.com/docs/en/data-sheet/A5G35H110N.pdf</v>
      </c>
      <c r="Y39" s="106"/>
      <c r="Z39" s="77"/>
      <c r="AA39" s="106"/>
      <c r="AB39" s="77"/>
      <c r="AC39" s="77"/>
    </row>
    <row r="40" spans="1:29" s="53" customFormat="1" hidden="1" outlineLevel="1" x14ac:dyDescent="0.2">
      <c r="A40" s="77"/>
      <c r="B40" s="91" t="str">
        <f>IF(ISERROR(D40),HYPERLINK(X40,"^"),IF(X40="","",IF(OR(D40="Production",D40="EOL or NRND"),HYPERLINK(X40,"^"),
                                                           IF(X40&lt;&gt;"-",HYPERLINK(IF(ISERROR(#REF!=""),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"&amp;C40&amp;". I have noted such document may be under NDA.",
                                                                      X40),"&lt;"),
                                                                  ""))))</f>
        <v>^</v>
      </c>
      <c r="C40" s="75" t="str">
        <v>A5M36TG140-TC</v>
      </c>
      <c r="D40" s="99" t="str">
        <v>Production</v>
      </c>
      <c r="E40" s="66">
        <v>3400</v>
      </c>
      <c r="F40" s="66">
        <v>3800</v>
      </c>
      <c r="G40" s="67">
        <v>10.471285480509021</v>
      </c>
      <c r="H40" s="68">
        <v>40.200000000000003</v>
      </c>
      <c r="I40" s="69">
        <v>9.0999999999999943</v>
      </c>
      <c r="J40" s="67">
        <v>85.11380382023772</v>
      </c>
      <c r="K40" s="68">
        <v>49.300000000000004</v>
      </c>
      <c r="L40" s="67">
        <v>5</v>
      </c>
      <c r="M40" s="70" t="str">
        <v>48 V</v>
      </c>
      <c r="N40" s="70" t="str">
        <v>GaN</v>
      </c>
      <c r="O40" s="71" t="str">
        <v>Multi-Chip Module</v>
      </c>
      <c r="P40" s="228">
        <v>31</v>
      </c>
      <c r="Q40" s="72">
        <v>0.45</v>
      </c>
      <c r="R40" s="73" t="str">
        <v>PAE at 9.0 dB PAR</v>
      </c>
      <c r="S40" s="73" t="str">
        <v>14 x 10 LGA</v>
      </c>
      <c r="T40" s="73" t="str">
        <v>over-molded plastic with top-side cooling</v>
      </c>
      <c r="U40" s="73" t="str">
        <v xml:space="preserve">50-ohm in/out </v>
      </c>
      <c r="V40" s="73" t="str">
        <v>Integrated Doherty</v>
      </c>
      <c r="W40" s="74" t="str">
        <v>BTS6403U</v>
      </c>
      <c r="X40" s="106" t="str">
        <v>https://www.nxp.com/docs/en/data-sheet/A5M36TG140-TC.pdf</v>
      </c>
      <c r="Y40" s="106"/>
      <c r="Z40" s="77"/>
      <c r="AA40" s="106"/>
      <c r="AB40" s="77"/>
      <c r="AC40" s="77"/>
    </row>
    <row r="41" spans="1:29" s="53" customFormat="1" hidden="1" outlineLevel="1" x14ac:dyDescent="0.2">
      <c r="A41" s="77"/>
      <c r="B41" s="91" t="str">
        <f>IF(ISERROR(D41),HYPERLINK(X41,"^"),IF(X41="","",IF(OR(D41="Production",D41="EOL or NRND"),HYPERLINK(X41,"^"),
                                                           IF(X41&lt;&gt;"-",HYPERLINK(IF(ISERROR(#REF!=""),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"&amp;C41&amp;". I have noted such document may be under NDA.",
                                                                      X41),"&lt;"),
                                                                  ""))))</f>
        <v>^</v>
      </c>
      <c r="C41" s="75" t="str">
        <v>A5M34TG140-TC</v>
      </c>
      <c r="D41" s="99" t="str">
        <v>Production</v>
      </c>
      <c r="E41" s="66">
        <v>3300</v>
      </c>
      <c r="F41" s="66">
        <v>3670</v>
      </c>
      <c r="G41" s="67">
        <v>10.715193052376051</v>
      </c>
      <c r="H41" s="68">
        <v>40.299999999999997</v>
      </c>
      <c r="I41" s="69">
        <v>9</v>
      </c>
      <c r="J41" s="67">
        <v>83.176377110267168</v>
      </c>
      <c r="K41" s="68">
        <v>49.20000000000001</v>
      </c>
      <c r="L41" s="67">
        <v>5</v>
      </c>
      <c r="M41" s="70" t="str">
        <v>48 V</v>
      </c>
      <c r="N41" s="70" t="str">
        <v>GaN</v>
      </c>
      <c r="O41" s="71" t="str">
        <v>Multi-Chip Module</v>
      </c>
      <c r="P41" s="228">
        <v>31</v>
      </c>
      <c r="Q41" s="72">
        <v>0.45399999999999996</v>
      </c>
      <c r="R41" s="73" t="str">
        <v>PAE at 8.0 dB PAR</v>
      </c>
      <c r="S41" s="73" t="str">
        <v>14 x 10 LGA</v>
      </c>
      <c r="T41" s="73" t="str">
        <v>over-molded plastic with top-side cooling</v>
      </c>
      <c r="U41" s="73" t="str">
        <v xml:space="preserve">50-ohm in/out </v>
      </c>
      <c r="V41" s="73" t="str">
        <v>Integrated Doherty</v>
      </c>
      <c r="W41" s="74" t="str">
        <v>BTS6403U</v>
      </c>
      <c r="X41" s="106" t="str">
        <v>https://www.nxp.com/docs/en/data-sheet/A5M34TG140-TC.pdf</v>
      </c>
      <c r="Y41" s="106"/>
      <c r="Z41" s="77"/>
      <c r="AA41" s="106"/>
      <c r="AB41" s="77"/>
      <c r="AC41" s="77"/>
    </row>
    <row r="42" spans="1:29" s="53" customFormat="1" hidden="1" outlineLevel="1" x14ac:dyDescent="0.2">
      <c r="A42" s="77"/>
      <c r="B42" s="91" t="str">
        <f>IF(ISERROR(D42),HYPERLINK(X42,"^"),IF(X42="","",IF(OR(D42="Production",D42="EOL or NRND"),HYPERLINK(X42,"^"),
                                                           IF(X42&lt;&gt;"-",HYPERLINK(IF(ISERROR(#REF!=""),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"&amp;C42&amp;". I have noted such document may be under NDA.",
                                                                      X42),"&lt;"),
                                                                  ""))))</f>
        <v>^</v>
      </c>
      <c r="C42" s="75" t="str">
        <v>A3I25D080N</v>
      </c>
      <c r="D42" s="99" t="str">
        <v>Production</v>
      </c>
      <c r="E42" s="66">
        <v>2300</v>
      </c>
      <c r="F42" s="66">
        <v>2690</v>
      </c>
      <c r="G42" s="67">
        <v>8.3000000000000007</v>
      </c>
      <c r="H42" s="68">
        <v>39.190780923760741</v>
      </c>
      <c r="I42" s="69">
        <v>10</v>
      </c>
      <c r="J42" s="67">
        <v>83</v>
      </c>
      <c r="K42" s="68">
        <v>49.190780923760741</v>
      </c>
      <c r="L42" s="67">
        <v>5</v>
      </c>
      <c r="M42" s="70" t="str">
        <v>28 V</v>
      </c>
      <c r="N42" s="70" t="str">
        <v>LDMOS</v>
      </c>
      <c r="O42" s="71" t="str">
        <v>IC</v>
      </c>
      <c r="P42" s="228">
        <v>30</v>
      </c>
      <c r="Q42" s="72">
        <v>0.37</v>
      </c>
      <c r="R42" s="73" t="str">
        <v>PAE (balanced) at 10.0 dB OBO</v>
      </c>
      <c r="S42" s="73" t="str">
        <v>TO-270WB-17</v>
      </c>
      <c r="T42" s="73" t="str">
        <v>over-molded plastic</v>
      </c>
      <c r="U42" s="73" t="str">
        <v>50-ohm input, output pre-matched</v>
      </c>
      <c r="V42" s="73" t="str">
        <v>Dual path – 2 x Doherty</v>
      </c>
      <c r="W42" s="74" t="str">
        <v>BTS6201U</v>
      </c>
      <c r="X42" s="106" t="str">
        <v xml:space="preserve">https://www.nxp.com/docs/en/data-sheet/A3I25D080N.pdf </v>
      </c>
      <c r="Y42" s="106"/>
      <c r="Z42" s="77"/>
      <c r="AA42" s="106"/>
      <c r="AB42" s="77"/>
      <c r="AC42" s="77"/>
    </row>
    <row r="43" spans="1:29" s="53" customFormat="1" hidden="1" outlineLevel="1" x14ac:dyDescent="0.2">
      <c r="A43" s="77"/>
      <c r="B43" s="91" t="str">
        <f>IF(ISERROR(D43),HYPERLINK(X43,"^"),IF(X43="","",IF(OR(D43="Production",D43="EOL or NRND"),HYPERLINK(X43,"^"),
                                                           IF(X43&lt;&gt;"-",HYPERLINK(IF(ISERROR(#REF!=""),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"&amp;C43&amp;". I have noted such document may be under NDA.",
                                                                      X43),"&lt;"),
                                                                  ""))))</f>
        <v>^</v>
      </c>
      <c r="C43" s="75" t="str">
        <v>A5M36TG140</v>
      </c>
      <c r="D43" s="99" t="str">
        <v>Production</v>
      </c>
      <c r="E43" s="66">
        <v>3300</v>
      </c>
      <c r="F43" s="66">
        <v>3800</v>
      </c>
      <c r="G43" s="67">
        <v>9</v>
      </c>
      <c r="H43" s="68">
        <v>39.542425094393245</v>
      </c>
      <c r="I43" s="69">
        <v>8.7575749056067522</v>
      </c>
      <c r="J43" s="67">
        <v>67.608297539198304</v>
      </c>
      <c r="K43" s="68">
        <v>48.300000000000011</v>
      </c>
      <c r="L43" s="67">
        <v>5</v>
      </c>
      <c r="M43" s="70" t="str">
        <v>48 V</v>
      </c>
      <c r="N43" s="70" t="str">
        <v>GaN</v>
      </c>
      <c r="O43" s="71" t="str">
        <v>Multi-Chip Module</v>
      </c>
      <c r="P43" s="228">
        <v>32</v>
      </c>
      <c r="Q43" s="72">
        <v>0.46</v>
      </c>
      <c r="R43" s="73" t="str">
        <v>PAE at 8.8 dB OBO</v>
      </c>
      <c r="S43" s="73" t="str">
        <v>10 x 6 LGA</v>
      </c>
      <c r="T43" s="73" t="str">
        <v>over-molded plastic</v>
      </c>
      <c r="U43" s="73" t="str">
        <v xml:space="preserve">50-ohm in/out </v>
      </c>
      <c r="V43" s="73" t="str">
        <v>Integrated Doherty</v>
      </c>
      <c r="W43" s="74" t="str">
        <v>BTS6403U</v>
      </c>
      <c r="X43" s="106" t="str">
        <v>https://www.nxp.com/docs/en/data-sheet/A5M36TG140.pdf</v>
      </c>
      <c r="Y43" s="106"/>
      <c r="Z43" s="77"/>
      <c r="AA43" s="106"/>
      <c r="AB43" s="77"/>
      <c r="AC43" s="77"/>
    </row>
    <row r="44" spans="1:29" s="53" customFormat="1" hidden="1" outlineLevel="1" x14ac:dyDescent="0.2">
      <c r="A44" s="77"/>
      <c r="B44" s="91" t="str">
        <f>IF(ISERROR(D44),HYPERLINK(X44,"^"),IF(X44="","",IF(OR(D44="Production",D44="EOL or NRND"),HYPERLINK(X44,"^"),
                                                           IF(X44&lt;&gt;"-",HYPERLINK(IF(ISERROR(#REF!=""),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"&amp;C44&amp;". I have noted such document may be under NDA.",
                                                                      X44),"&lt;"),
                                                                  ""))))</f>
        <v>^</v>
      </c>
      <c r="C44" s="75" t="str">
        <v>A2I09VD050N</v>
      </c>
      <c r="D44" s="99" t="str">
        <v>Production</v>
      </c>
      <c r="E44" s="66">
        <v>575</v>
      </c>
      <c r="F44" s="66">
        <v>960</v>
      </c>
      <c r="G44" s="67">
        <v>6.3</v>
      </c>
      <c r="H44" s="68">
        <v>37.993405494535814</v>
      </c>
      <c r="I44" s="69">
        <v>10.306061464880543</v>
      </c>
      <c r="J44" s="67">
        <v>67.599999999999994</v>
      </c>
      <c r="K44" s="68">
        <v>48.299466959416357</v>
      </c>
      <c r="L44" s="67">
        <v>5</v>
      </c>
      <c r="M44" s="70" t="str">
        <v>48 V</v>
      </c>
      <c r="N44" s="70" t="str">
        <v>LDMOS</v>
      </c>
      <c r="O44" s="71" t="str">
        <v>IC</v>
      </c>
      <c r="P44" s="228">
        <v>36.5</v>
      </c>
      <c r="Q44" s="72">
        <v>0.19800000000000001</v>
      </c>
      <c r="R44" s="73" t="str">
        <v>PAE (Class AB) at 10.3 dB OBO</v>
      </c>
      <c r="S44" s="73" t="str">
        <v>TO-270WB-15</v>
      </c>
      <c r="T44" s="73" t="str">
        <v>over-molded plastic</v>
      </c>
      <c r="U44" s="73" t="str">
        <v>50-ohm input, output pre-matched</v>
      </c>
      <c r="V44" s="73" t="str">
        <v>Dual path</v>
      </c>
      <c r="W44" s="74" t="str">
        <v>MMG20241H</v>
      </c>
      <c r="X44" s="106" t="str">
        <v>https://www.nxp.com/docs/en/data-sheet/A2I09VD050N.pdf</v>
      </c>
      <c r="Y44" s="106"/>
      <c r="Z44" s="77"/>
      <c r="AA44" s="106"/>
      <c r="AB44" s="77"/>
      <c r="AC44" s="77"/>
    </row>
    <row r="45" spans="1:29" s="53" customFormat="1" hidden="1" outlineLevel="1" x14ac:dyDescent="0.2">
      <c r="A45" s="77"/>
      <c r="B45" s="91" t="str">
        <f>IF(ISERROR(D45),HYPERLINK(X45,"^"),IF(X45="","",IF(OR(D45="Production",D45="EOL or NRND"),HYPERLINK(X45,"^"),
                                                           IF(X45&lt;&gt;"-",HYPERLINK(IF(ISERROR(#REF!=""),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"&amp;C45&amp;". I have noted such document may be under NDA.",
                                                                      X45),"&lt;"),
                                                                  ""))))</f>
        <v>^</v>
      </c>
      <c r="C45" s="75" t="str">
        <v>A5G23H065N</v>
      </c>
      <c r="D45" s="99" t="str">
        <v>Production</v>
      </c>
      <c r="E45" s="66">
        <v>2300</v>
      </c>
      <c r="F45" s="66">
        <v>2400</v>
      </c>
      <c r="G45" s="67">
        <v>8.8000000000000007</v>
      </c>
      <c r="H45" s="68">
        <v>39.444826721501684</v>
      </c>
      <c r="I45" s="69">
        <v>8.5554668709396609</v>
      </c>
      <c r="J45" s="67">
        <v>63.1</v>
      </c>
      <c r="K45" s="68">
        <v>48.000293592441345</v>
      </c>
      <c r="L45" s="67">
        <v>5</v>
      </c>
      <c r="M45" s="70" t="str">
        <v>48 V</v>
      </c>
      <c r="N45" s="70" t="str">
        <v>GaN</v>
      </c>
      <c r="O45" s="71" t="str">
        <v>Discrete</v>
      </c>
      <c r="P45" s="228">
        <v>17</v>
      </c>
      <c r="Q45" s="72">
        <v>0.6</v>
      </c>
      <c r="R45" s="73" t="str">
        <v>drain efficiency at 8.4 dB PAR</v>
      </c>
      <c r="S45" s="73" t="str">
        <v>DFN 7 x 6.5</v>
      </c>
      <c r="T45" s="73" t="str">
        <v>over-molded plastic</v>
      </c>
      <c r="U45" s="73" t="str">
        <v>input and output pre-matched</v>
      </c>
      <c r="V45" s="73" t="str">
        <v>Dual path (asymmetric)</v>
      </c>
      <c r="W45" s="74" t="str">
        <v>A5G26S004N</v>
      </c>
      <c r="X45" s="106" t="str">
        <v>https://www.nxp.com/docs/en/data-sheet/A5G23H065N.pdf</v>
      </c>
      <c r="Y45" s="106"/>
      <c r="Z45" s="77"/>
      <c r="AA45" s="106"/>
      <c r="AB45" s="77"/>
      <c r="AC45" s="77"/>
    </row>
    <row r="46" spans="1:29" s="53" customFormat="1" hidden="1" outlineLevel="1" x14ac:dyDescent="0.2">
      <c r="A46" s="77"/>
      <c r="B46" s="91" t="str">
        <f>IF(ISERROR(D46),HYPERLINK(X46,"^"),IF(X46="","",IF(OR(D46="Production",D46="EOL or NRND"),HYPERLINK(X46,"^"),
                                                           IF(X46&lt;&gt;"-",HYPERLINK(IF(ISERROR(#REF!=""),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"&amp;C46&amp;". I have noted such document may be under NDA.",
                                                                      X46),"&lt;"),
                                                                  ""))))</f>
        <v>^</v>
      </c>
      <c r="C46" s="75" t="str">
        <v>A3I20X050N</v>
      </c>
      <c r="D46" s="99" t="str">
        <v>Production</v>
      </c>
      <c r="E46" s="66">
        <v>1805</v>
      </c>
      <c r="F46" s="66">
        <v>2200</v>
      </c>
      <c r="G46" s="67">
        <v>6.2999999999999963</v>
      </c>
      <c r="H46" s="68">
        <v>37.993405494535814</v>
      </c>
      <c r="I46" s="69">
        <v>10.000000000000007</v>
      </c>
      <c r="J46" s="67">
        <v>63</v>
      </c>
      <c r="K46" s="68">
        <v>47.993405494535821</v>
      </c>
      <c r="L46" s="67">
        <v>5</v>
      </c>
      <c r="M46" s="70" t="str">
        <v>28 V</v>
      </c>
      <c r="N46" s="70" t="str">
        <v>LDMOS</v>
      </c>
      <c r="O46" s="71" t="str">
        <v>IC</v>
      </c>
      <c r="P46" s="228">
        <v>28.7</v>
      </c>
      <c r="Q46" s="72">
        <v>0.39100000000000001</v>
      </c>
      <c r="R46" s="73" t="str">
        <v>PAE at 10.0 dB OBO</v>
      </c>
      <c r="S46" s="73" t="str">
        <v>OM-400</v>
      </c>
      <c r="T46" s="73" t="str">
        <v>over-molded plastic</v>
      </c>
      <c r="U46" s="73" t="str">
        <v>input and output pre-matched</v>
      </c>
      <c r="V46" s="73" t="str">
        <v>Integrated Doherty</v>
      </c>
      <c r="W46" s="74" t="str">
        <v>MMZ25332B4</v>
      </c>
      <c r="X46" s="106" t="str">
        <v>https://www.nxp.com/docs/en/data-sheet/A3I20X050N.pdf</v>
      </c>
      <c r="Y46" s="106"/>
      <c r="Z46" s="77"/>
      <c r="AA46" s="106"/>
      <c r="AB46" s="77"/>
      <c r="AC46" s="77"/>
    </row>
    <row r="47" spans="1:29" s="53" customFormat="1" hidden="1" outlineLevel="1" x14ac:dyDescent="0.2">
      <c r="A47" s="77"/>
      <c r="B47" s="91" t="str">
        <f>IF(ISERROR(D47),HYPERLINK(X47,"^"),IF(X47="","",IF(OR(D47="Production",D47="EOL or NRND"),HYPERLINK(X47,"^"),
                                                           IF(X47&lt;&gt;"-",HYPERLINK(IF(ISERROR(#REF!=""),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"&amp;C47&amp;". I have noted such document may be under NDA.",
                                                                      X47),"&lt;"),
                                                                  ""))))</f>
        <v>^</v>
      </c>
      <c r="C47" s="75" t="str">
        <v>A5M39TG140</v>
      </c>
      <c r="D47" s="99" t="str">
        <v>Production</v>
      </c>
      <c r="E47" s="66">
        <v>3700</v>
      </c>
      <c r="F47" s="66">
        <v>3980</v>
      </c>
      <c r="G47" s="67">
        <v>9</v>
      </c>
      <c r="H47" s="68">
        <v>39.542425094393245</v>
      </c>
      <c r="I47" s="69">
        <v>8.3000000000000007</v>
      </c>
      <c r="J47" s="67">
        <v>60.847467785278447</v>
      </c>
      <c r="K47" s="68">
        <v>47.842425094393249</v>
      </c>
      <c r="L47" s="67">
        <v>5</v>
      </c>
      <c r="M47" s="70" t="str">
        <v>48 V</v>
      </c>
      <c r="N47" s="70" t="str">
        <v>GaN</v>
      </c>
      <c r="O47" s="71" t="str">
        <v>Multi-Chip Module</v>
      </c>
      <c r="P47" s="228">
        <v>33</v>
      </c>
      <c r="Q47" s="72">
        <v>0.46</v>
      </c>
      <c r="R47" s="73" t="str">
        <v>PAE at 8.5 dB PAR</v>
      </c>
      <c r="S47" s="73" t="str">
        <v>10 x 6 LGA</v>
      </c>
      <c r="T47" s="73" t="str">
        <v>over-molded plastic</v>
      </c>
      <c r="U47" s="73" t="str">
        <v xml:space="preserve">50-ohm in/out </v>
      </c>
      <c r="V47" s="73" t="str">
        <v>Integrated Doherty</v>
      </c>
      <c r="W47" s="74" t="str">
        <v>BTS6403U</v>
      </c>
      <c r="X47" s="106" t="str">
        <v>https://www.nxp.com/docs/en/data-sheet/A5M39TG140.pdf</v>
      </c>
      <c r="Y47" s="106"/>
      <c r="Z47" s="77"/>
      <c r="AA47" s="106"/>
      <c r="AB47" s="77"/>
      <c r="AC47" s="77"/>
    </row>
    <row r="48" spans="1:29" s="53" customFormat="1" hidden="1" outlineLevel="1" x14ac:dyDescent="0.2">
      <c r="A48" s="77"/>
      <c r="B48" s="91" t="str">
        <f>IF(ISERROR(D48),HYPERLINK(X48,"^"),IF(X48="","",IF(OR(D48="Production",D48="EOL or NRND"),HYPERLINK(X48,"^"),
                                                           IF(X48&lt;&gt;"-",HYPERLINK(IF(ISERROR(#REF!=""),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"&amp;C48&amp;". I have noted such document may be under NDA.",
                                                                      X48),"&lt;"),
                                                                  ""))))</f>
        <v>^</v>
      </c>
      <c r="C48" s="75" t="str">
        <v>A3M34TL139</v>
      </c>
      <c r="D48" s="99" t="str">
        <v>Production</v>
      </c>
      <c r="E48" s="66">
        <v>3300</v>
      </c>
      <c r="F48" s="66">
        <v>3580</v>
      </c>
      <c r="G48" s="67">
        <v>7</v>
      </c>
      <c r="H48" s="68">
        <v>38.450980400142569</v>
      </c>
      <c r="I48" s="69">
        <v>9.0490195998574308</v>
      </c>
      <c r="J48" s="67">
        <v>56.234132519034951</v>
      </c>
      <c r="K48" s="68">
        <v>47.5</v>
      </c>
      <c r="L48" s="67">
        <v>5</v>
      </c>
      <c r="M48" s="70" t="str">
        <v>28 V</v>
      </c>
      <c r="N48" s="70" t="str">
        <v>LDMOS</v>
      </c>
      <c r="O48" s="71" t="str">
        <v>Multi-Chip Module</v>
      </c>
      <c r="P48" s="228">
        <v>28</v>
      </c>
      <c r="Q48" s="72">
        <v>0.39</v>
      </c>
      <c r="R48" s="73" t="str">
        <v>PAE at 8.9 dB PAR</v>
      </c>
      <c r="S48" s="73" t="str">
        <v>10 x 6 LGA</v>
      </c>
      <c r="T48" s="73" t="str">
        <v>over-molded plastic</v>
      </c>
      <c r="U48" s="73" t="str">
        <v xml:space="preserve">50-ohm in/out </v>
      </c>
      <c r="V48" s="73" t="str">
        <v>Integrated Doherty</v>
      </c>
      <c r="W48" s="74" t="str">
        <v>BTS6201U</v>
      </c>
      <c r="X48" s="106" t="str">
        <v xml:space="preserve">https://www.nxp.com/docs/en/data-sheet/A3M34TL139.pdf </v>
      </c>
      <c r="Y48" s="106"/>
      <c r="Z48" s="77"/>
      <c r="AA48" s="106"/>
      <c r="AB48" s="77"/>
      <c r="AC48" s="77"/>
    </row>
    <row r="49" spans="1:29" s="53" customFormat="1" hidden="1" outlineLevel="1" x14ac:dyDescent="0.2">
      <c r="A49" s="77"/>
      <c r="B49" s="91" t="str">
        <f>IF(ISERROR(D49),HYPERLINK(X49,"^"),IF(X49="","",IF(OR(D49="Production",D49="EOL or NRND"),HYPERLINK(X49,"^"),
                                                           IF(X49&lt;&gt;"-",HYPERLINK(IF(ISERROR(#REF!=""),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"&amp;C49&amp;". I have noted such document may be under NDA.",
                                                                      X49),"&lt;"),
                                                                  ""))))</f>
        <v>^</v>
      </c>
      <c r="C49" s="75" t="str">
        <v>A3M37TL039</v>
      </c>
      <c r="D49" s="99" t="str">
        <v>Production</v>
      </c>
      <c r="E49" s="66">
        <v>3600</v>
      </c>
      <c r="F49" s="66">
        <v>3800</v>
      </c>
      <c r="G49" s="67">
        <v>7</v>
      </c>
      <c r="H49" s="68">
        <v>38.450980400142569</v>
      </c>
      <c r="I49" s="69">
        <v>9.0490195998574308</v>
      </c>
      <c r="J49" s="67">
        <v>56.234132519034951</v>
      </c>
      <c r="K49" s="68">
        <v>47.5</v>
      </c>
      <c r="L49" s="67">
        <v>5</v>
      </c>
      <c r="M49" s="70" t="str">
        <v>28 V</v>
      </c>
      <c r="N49" s="70" t="str">
        <v>LDMOS</v>
      </c>
      <c r="O49" s="71" t="str">
        <v>Multi-Chip Module</v>
      </c>
      <c r="P49" s="228">
        <v>28</v>
      </c>
      <c r="Q49" s="72">
        <v>0.39</v>
      </c>
      <c r="R49" s="73" t="str">
        <v>PAE at 9.0 dB OBO</v>
      </c>
      <c r="S49" s="73" t="str">
        <v>10 x 6 LGA</v>
      </c>
      <c r="T49" s="73" t="str">
        <v>over-molded plastic</v>
      </c>
      <c r="U49" s="73" t="str">
        <v xml:space="preserve">50-ohm in/out </v>
      </c>
      <c r="V49" s="73" t="str">
        <v>Integrated Doherty</v>
      </c>
      <c r="W49" s="74" t="str">
        <v>BTS6201U</v>
      </c>
      <c r="X49" s="106" t="str">
        <v>https://www.nxp.com/docs/en/data-sheet/A3M37TL039.pdf</v>
      </c>
      <c r="Y49" s="106"/>
      <c r="Z49" s="77"/>
      <c r="AA49" s="106"/>
      <c r="AB49" s="77"/>
      <c r="AC49" s="77"/>
    </row>
    <row r="50" spans="1:29" s="53" customFormat="1" hidden="1" outlineLevel="1" x14ac:dyDescent="0.2">
      <c r="A50" s="77"/>
      <c r="B50" s="91" t="str">
        <f>IF(ISERROR(D50),HYPERLINK(X50,"^"),IF(X50="","",IF(OR(D50="Production",D50="EOL or NRND"),HYPERLINK(X50,"^"),
                                                           IF(X50&lt;&gt;"-",HYPERLINK(IF(ISERROR(#REF!=""),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"&amp;C50&amp;". I have noted such document may be under NDA.",
                                                                      X50),"&lt;"),
                                                                  ""))))</f>
        <v>^</v>
      </c>
      <c r="C50" s="75" t="str">
        <v>A3I25X050N</v>
      </c>
      <c r="D50" s="99" t="str">
        <v>Production</v>
      </c>
      <c r="E50" s="66">
        <v>2300</v>
      </c>
      <c r="F50" s="66">
        <v>2700</v>
      </c>
      <c r="G50" s="67">
        <v>5.6</v>
      </c>
      <c r="H50" s="68">
        <v>37.481880270062</v>
      </c>
      <c r="I50" s="69">
        <v>9.9217466248804413</v>
      </c>
      <c r="J50" s="67">
        <v>55</v>
      </c>
      <c r="K50" s="68">
        <v>47.403626894942441</v>
      </c>
      <c r="L50" s="67">
        <v>5</v>
      </c>
      <c r="M50" s="70" t="str">
        <v>28 V</v>
      </c>
      <c r="N50" s="70" t="str">
        <v>LDMOS</v>
      </c>
      <c r="O50" s="71" t="str">
        <v>IC</v>
      </c>
      <c r="P50" s="228">
        <v>28.8</v>
      </c>
      <c r="Q50" s="72">
        <v>0.39500000000000002</v>
      </c>
      <c r="R50" s="73" t="str">
        <v>PAE at 8.9 dB PAR</v>
      </c>
      <c r="S50" s="73" t="str">
        <v>OM-400</v>
      </c>
      <c r="T50" s="73" t="str">
        <v>over-molded plastic</v>
      </c>
      <c r="U50" s="73" t="str">
        <v>input and output pre-matched</v>
      </c>
      <c r="V50" s="73" t="str">
        <v>Integrated Doherty</v>
      </c>
      <c r="W50" s="74" t="str">
        <v>BTS6201U</v>
      </c>
      <c r="X50" s="106" t="str">
        <v>https://www.nxp.com/docs/en/data-sheet/A3I25X050N.pdf</v>
      </c>
      <c r="Y50" s="106"/>
      <c r="Z50" s="77"/>
      <c r="AA50" s="106"/>
      <c r="AB50" s="77"/>
      <c r="AC50" s="77"/>
    </row>
    <row r="51" spans="1:29" s="53" customFormat="1" hidden="1" outlineLevel="1" x14ac:dyDescent="0.2">
      <c r="A51" s="77"/>
      <c r="B51" s="91" t="str">
        <f>IF(ISERROR(D51),HYPERLINK(X51,"^"),IF(X51="","",IF(OR(D51="Production",D51="EOL or NRND"),HYPERLINK(X51,"^"),
                                                           IF(X51&lt;&gt;"-",HYPERLINK(IF(ISERROR(#REF!=""),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"&amp;C51&amp;". I have noted such document may be under NDA.",
                                                                      X51),"&lt;"),
                                                                  ""))))</f>
        <v>^</v>
      </c>
      <c r="C51" s="75" t="str">
        <v>A5G38H055N</v>
      </c>
      <c r="D51" s="99" t="str">
        <v>Production</v>
      </c>
      <c r="E51" s="66">
        <v>3700</v>
      </c>
      <c r="F51" s="66">
        <v>3980</v>
      </c>
      <c r="G51" s="67">
        <v>7.5857757502918393</v>
      </c>
      <c r="H51" s="68">
        <v>38.799999999999997</v>
      </c>
      <c r="I51" s="69">
        <v>8.5</v>
      </c>
      <c r="J51" s="67">
        <v>53.703179637025237</v>
      </c>
      <c r="K51" s="68">
        <v>47.3</v>
      </c>
      <c r="L51" s="67">
        <v>5</v>
      </c>
      <c r="M51" s="70" t="str">
        <v>48 V</v>
      </c>
      <c r="N51" s="70" t="str">
        <v>GaN</v>
      </c>
      <c r="O51" s="71" t="str">
        <v>Discrete</v>
      </c>
      <c r="P51" s="228">
        <v>15</v>
      </c>
      <c r="Q51" s="72">
        <v>0.53</v>
      </c>
      <c r="R51" s="73" t="str">
        <v>drain efficiency at 8.5 dB PAR</v>
      </c>
      <c r="S51" s="73" t="str">
        <v>DFN 7 x 6.5</v>
      </c>
      <c r="T51" s="73" t="str">
        <v>over-molded plastic</v>
      </c>
      <c r="U51" s="73" t="str">
        <v>input and output pre-matched</v>
      </c>
      <c r="V51" s="73" t="str">
        <v>Dual path (asymmetric)</v>
      </c>
      <c r="W51" s="74" t="str">
        <v>A5G35S004N</v>
      </c>
      <c r="X51" s="106" t="str">
        <v>https://www.nxp.com/docs/en/data-sheet/A5G38H055N.pdf</v>
      </c>
      <c r="Y51" s="106"/>
      <c r="Z51" s="77"/>
      <c r="AA51" s="106"/>
      <c r="AB51" s="77"/>
      <c r="AC51" s="77"/>
    </row>
    <row r="52" spans="1:29" s="53" customFormat="1" hidden="1" outlineLevel="1" x14ac:dyDescent="0.2">
      <c r="A52" s="77"/>
      <c r="B52" s="91" t="str">
        <f>IF(ISERROR(D52),HYPERLINK(X52,"^"),IF(X52="","",IF(OR(D52="Production",D52="EOL or NRND"),HYPERLINK(X52,"^"),
                                                           IF(X52&lt;&gt;"-",HYPERLINK(IF(ISERROR(#REF!=""),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"&amp;C52&amp;". I have noted such document may be under NDA.",
                                                                      X52),"&lt;"),
                                                                  ""))))</f>
        <v>^</v>
      </c>
      <c r="C52" s="75" t="str">
        <v>A3G26D055N</v>
      </c>
      <c r="D52" s="99" t="str">
        <v>Production</v>
      </c>
      <c r="E52" s="66">
        <v>700</v>
      </c>
      <c r="F52" s="66">
        <v>2690</v>
      </c>
      <c r="G52" s="67">
        <v>8</v>
      </c>
      <c r="H52" s="68">
        <v>39.030899869919438</v>
      </c>
      <c r="I52" s="69">
        <v>8.1706931641401326</v>
      </c>
      <c r="J52" s="67">
        <v>52.5</v>
      </c>
      <c r="K52" s="68">
        <v>47.20159303405957</v>
      </c>
      <c r="L52" s="67">
        <v>5</v>
      </c>
      <c r="M52" s="70" t="str">
        <v>48 V</v>
      </c>
      <c r="N52" s="70" t="str">
        <v>GaN</v>
      </c>
      <c r="O52" s="71" t="str">
        <v>Discrete</v>
      </c>
      <c r="P52" s="228">
        <v>18</v>
      </c>
      <c r="Q52" s="72">
        <v>0.54</v>
      </c>
      <c r="R52" s="73" t="str">
        <v>drain efficiency at 8.2 dB PAR</v>
      </c>
      <c r="S52" s="73" t="str">
        <v>DFN 7 x 6.5</v>
      </c>
      <c r="T52" s="73" t="str">
        <v>over-molded plastic</v>
      </c>
      <c r="U52" s="73" t="str">
        <v>input pre-matched, output unmatched</v>
      </c>
      <c r="V52" s="73" t="str">
        <v>Dual path</v>
      </c>
      <c r="W52" s="74" t="str">
        <v>A5G35S004N</v>
      </c>
      <c r="X52" s="106" t="str">
        <v>https://www.nxp.com/docs/en/data-sheet/A3G26D055N.pdf</v>
      </c>
      <c r="Y52" s="106"/>
      <c r="Z52" s="77"/>
      <c r="AA52" s="106"/>
      <c r="AB52" s="77"/>
      <c r="AC52" s="77"/>
    </row>
    <row r="53" spans="1:29" s="53" customFormat="1" hidden="1" outlineLevel="1" x14ac:dyDescent="0.2">
      <c r="A53" s="77"/>
      <c r="B53" s="91" t="str">
        <f>IF(ISERROR(D53),HYPERLINK(X53,"^"),IF(X53="","",IF(OR(D53="Production",D53="EOL or NRND"),HYPERLINK(X53,"^"),
                                                           IF(X53&lt;&gt;"-",HYPERLINK(IF(ISERROR(#REF!=""),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"&amp;C53&amp;". I have noted such document may be under NDA.",
                                                                      X53),"&lt;"),
                                                                  ""))))</f>
        <v>^</v>
      </c>
      <c r="C53" s="75" t="str">
        <v>A5G35H055N</v>
      </c>
      <c r="D53" s="99" t="str">
        <v>Production</v>
      </c>
      <c r="E53" s="66">
        <v>3400</v>
      </c>
      <c r="F53" s="66">
        <v>3600</v>
      </c>
      <c r="G53" s="67">
        <v>7.6</v>
      </c>
      <c r="H53" s="68">
        <v>38.808135922807914</v>
      </c>
      <c r="I53" s="69">
        <v>8.3934571112516565</v>
      </c>
      <c r="J53" s="67">
        <v>52.5</v>
      </c>
      <c r="K53" s="68">
        <v>47.20159303405957</v>
      </c>
      <c r="L53" s="67">
        <v>5</v>
      </c>
      <c r="M53" s="70" t="str">
        <v>48 V</v>
      </c>
      <c r="N53" s="70" t="str">
        <v>GaN</v>
      </c>
      <c r="O53" s="71" t="str">
        <v>Discrete</v>
      </c>
      <c r="P53" s="228">
        <v>15.3</v>
      </c>
      <c r="Q53" s="72">
        <v>0.57999999999999996</v>
      </c>
      <c r="R53" s="73" t="str">
        <v>drain efficiency at 8.4 dB PAR</v>
      </c>
      <c r="S53" s="73" t="str">
        <v>DFN 7 x 6.5</v>
      </c>
      <c r="T53" s="73" t="str">
        <v>over-molded plastic</v>
      </c>
      <c r="U53" s="73" t="str">
        <v>input and output pre-matched</v>
      </c>
      <c r="V53" s="73" t="str">
        <v>Dual path (asymmetric – 1.6:1)</v>
      </c>
      <c r="W53" s="74" t="str">
        <v>A5G35S004N</v>
      </c>
      <c r="X53" s="106" t="str">
        <v>https://www.nxp.com/docs/en/data-sheet/A5G35H055N.pdf</v>
      </c>
      <c r="Y53" s="106"/>
      <c r="Z53" s="77"/>
      <c r="AA53" s="106"/>
      <c r="AB53" s="77"/>
      <c r="AC53" s="77"/>
    </row>
    <row r="54" spans="1:29" s="53" customFormat="1" hidden="1" outlineLevel="1" x14ac:dyDescent="0.2">
      <c r="A54" s="77"/>
      <c r="B54" s="91" t="str">
        <f>IF(ISERROR(D54),HYPERLINK(X54,"^"),IF(X54="","",IF(OR(D54="Production",D54="EOL or NRND"),HYPERLINK(X54,"^"),
                                                           IF(X54&lt;&gt;"-",HYPERLINK(IF(ISERROR(#REF!=""),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"&amp;C54&amp;". I have noted such document may be under NDA.",
                                                                      X54),"&lt;"),
                                                                  ""))))</f>
        <v>^</v>
      </c>
      <c r="C54" s="75" t="str">
        <v>A3M35TL039</v>
      </c>
      <c r="D54" s="99" t="str">
        <v>Production</v>
      </c>
      <c r="E54" s="66">
        <v>3400</v>
      </c>
      <c r="F54" s="66">
        <v>3600</v>
      </c>
      <c r="G54" s="67">
        <v>7</v>
      </c>
      <c r="H54" s="68">
        <v>38.450980400142569</v>
      </c>
      <c r="I54" s="69">
        <v>8.7490195998574336</v>
      </c>
      <c r="J54" s="67">
        <v>52.480746024977407</v>
      </c>
      <c r="K54" s="68">
        <v>47.200000000000017</v>
      </c>
      <c r="L54" s="67">
        <v>5</v>
      </c>
      <c r="M54" s="70" t="str">
        <v>28 V</v>
      </c>
      <c r="N54" s="70" t="str">
        <v>LDMOS</v>
      </c>
      <c r="O54" s="71" t="str">
        <v>Multi-Chip Module</v>
      </c>
      <c r="P54" s="228">
        <v>28</v>
      </c>
      <c r="Q54" s="72">
        <v>0.4</v>
      </c>
      <c r="R54" s="73" t="str">
        <v>PAE at 8.9 dB PAR</v>
      </c>
      <c r="S54" s="73" t="str">
        <v>10 x 6 LGA</v>
      </c>
      <c r="T54" s="73" t="str">
        <v>over-molded plastic</v>
      </c>
      <c r="U54" s="73" t="str">
        <v xml:space="preserve">50-ohm in/out </v>
      </c>
      <c r="V54" s="73" t="str">
        <v>Integrated Doherty</v>
      </c>
      <c r="W54" s="74" t="str">
        <v>BTS6201U</v>
      </c>
      <c r="X54" s="106" t="str">
        <v>https://www.nxp.com/docs/en/data-sheet/A3M35TL039.pdf</v>
      </c>
      <c r="Y54" s="106"/>
      <c r="Z54" s="77"/>
      <c r="AA54" s="106"/>
      <c r="AB54" s="77"/>
      <c r="AC54" s="77"/>
    </row>
    <row r="55" spans="1:29" s="53" customFormat="1" hidden="1" outlineLevel="1" x14ac:dyDescent="0.2">
      <c r="A55" s="77"/>
      <c r="B55" s="91" t="str">
        <f>IF(ISERROR(D55),HYPERLINK(X55,"^"),IF(X55="","",IF(OR(D55="Production",D55="EOL or NRND"),HYPERLINK(X55,"^"),
                                                           IF(X55&lt;&gt;"-",HYPERLINK(IF(ISERROR(#REF!=""),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"&amp;C55&amp;". I have noted such document may be under NDA.",
                                                                      X55),"&lt;"),
                                                                  ""))))</f>
        <v>^</v>
      </c>
      <c r="C55" s="75" t="str">
        <v>AFSC5G23E39</v>
      </c>
      <c r="D55" s="99" t="str">
        <v>Production</v>
      </c>
      <c r="E55" s="66">
        <v>2300</v>
      </c>
      <c r="F55" s="66">
        <v>2400</v>
      </c>
      <c r="G55" s="67">
        <v>8</v>
      </c>
      <c r="H55" s="68">
        <v>39.030899869919438</v>
      </c>
      <c r="I55" s="69">
        <v>8.0691001300805638</v>
      </c>
      <c r="J55" s="67">
        <v>51.286138399136547</v>
      </c>
      <c r="K55" s="68">
        <v>47.100000000000009</v>
      </c>
      <c r="L55" s="67">
        <v>5</v>
      </c>
      <c r="M55" s="70" t="str">
        <v>28 V</v>
      </c>
      <c r="N55" s="70" t="str">
        <v>LDMOS</v>
      </c>
      <c r="O55" s="71" t="str">
        <v>Multi-Chip Module</v>
      </c>
      <c r="P55" s="228">
        <v>30.5</v>
      </c>
      <c r="Q55" s="72">
        <v>0.43</v>
      </c>
      <c r="R55" s="73" t="str">
        <v>PAE at 8.1 dB OBO</v>
      </c>
      <c r="S55" s="73" t="str">
        <v>10 x 6 LGA</v>
      </c>
      <c r="T55" s="73" t="str">
        <v>over-molded plastic</v>
      </c>
      <c r="U55" s="73" t="str">
        <v xml:space="preserve">50-ohm in/out </v>
      </c>
      <c r="V55" s="73" t="str">
        <v>Integrated Doherty</v>
      </c>
      <c r="W55" s="74" t="str">
        <v>BTS6201U</v>
      </c>
      <c r="X55" s="106" t="str">
        <v>https://www.nxp.com/docs/en/data-sheet/AFSC5G23E39.pdf</v>
      </c>
      <c r="Y55" s="106"/>
      <c r="Z55" s="77"/>
      <c r="AA55" s="106"/>
      <c r="AB55" s="77"/>
      <c r="AC55" s="77"/>
    </row>
    <row r="56" spans="1:29" s="53" customFormat="1" hidden="1" outlineLevel="1" x14ac:dyDescent="0.2">
      <c r="A56" s="77"/>
      <c r="B56" s="91" t="str">
        <f>IF(ISERROR(D56),HYPERLINK(X56,"^"),IF(X56="","",IF(OR(D56="Production",D56="EOL or NRND"),HYPERLINK(X56,"^"),
                                                           IF(X56&lt;&gt;"-",HYPERLINK(IF(ISERROR(#REF!=""),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"&amp;C56&amp;". I have noted such document may be under NDA.",
                                                                      X56),"&lt;"),
                                                                  ""))))</f>
        <v>^</v>
      </c>
      <c r="C56" s="75" t="str">
        <v>AFSC5G26E39</v>
      </c>
      <c r="D56" s="99" t="str">
        <v>Production</v>
      </c>
      <c r="E56" s="66">
        <v>2496</v>
      </c>
      <c r="F56" s="66">
        <v>2690</v>
      </c>
      <c r="G56" s="67">
        <v>8</v>
      </c>
      <c r="H56" s="68">
        <v>39.030899869919438</v>
      </c>
      <c r="I56" s="69">
        <v>8.0691001300805638</v>
      </c>
      <c r="J56" s="67">
        <v>51.286138399136547</v>
      </c>
      <c r="K56" s="68">
        <v>47.100000000000009</v>
      </c>
      <c r="L56" s="67">
        <v>5</v>
      </c>
      <c r="M56" s="70" t="str">
        <v>28 V</v>
      </c>
      <c r="N56" s="70" t="str">
        <v>LDMOS</v>
      </c>
      <c r="O56" s="71" t="str">
        <v>Multi-Chip Module</v>
      </c>
      <c r="P56" s="228">
        <v>30</v>
      </c>
      <c r="Q56" s="72">
        <v>0.41</v>
      </c>
      <c r="R56" s="73" t="str">
        <v>PAE at 8.1 dB OBO</v>
      </c>
      <c r="S56" s="73" t="str">
        <v>10 x 6 LGA</v>
      </c>
      <c r="T56" s="73" t="str">
        <v>over-molded plastic</v>
      </c>
      <c r="U56" s="73" t="str">
        <v xml:space="preserve">50-ohm in/out </v>
      </c>
      <c r="V56" s="73" t="str">
        <v>Integrated Doherty</v>
      </c>
      <c r="W56" s="74" t="str">
        <v>BTS6201U</v>
      </c>
      <c r="X56" s="106" t="str">
        <v>https://www.nxp.com/docs/en/data-sheet/AFSC5G26E39.pdf</v>
      </c>
      <c r="Y56" s="106"/>
      <c r="Z56" s="77"/>
      <c r="AA56" s="106"/>
      <c r="AB56" s="77"/>
      <c r="AC56" s="77"/>
    </row>
    <row r="57" spans="1:29" s="53" customFormat="1" hidden="1" outlineLevel="1" x14ac:dyDescent="0.2">
      <c r="A57" s="77"/>
      <c r="B57" s="91" t="str">
        <f>IF(ISERROR(D57),HYPERLINK(X57,"^"),IF(X57="","",IF(OR(D57="Production",D57="EOL or NRND"),HYPERLINK(X57,"^"),
                                                           IF(X57&lt;&gt;"-",HYPERLINK(IF(ISERROR(#REF!=""),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"&amp;C57&amp;". I have noted such document may be under NDA.",
                                                                      X57),"&lt;"),
                                                                  ""))))</f>
        <v>^</v>
      </c>
      <c r="C57" s="75" t="str">
        <v>A3M38SL039</v>
      </c>
      <c r="D57" s="99" t="str">
        <v>Production</v>
      </c>
      <c r="E57" s="66">
        <v>3600</v>
      </c>
      <c r="F57" s="66">
        <v>4000</v>
      </c>
      <c r="G57" s="67">
        <v>7.9432823472428158</v>
      </c>
      <c r="H57" s="68">
        <v>39</v>
      </c>
      <c r="I57" s="69">
        <v>8</v>
      </c>
      <c r="J57" s="67">
        <v>50.118723362727295</v>
      </c>
      <c r="K57" s="68">
        <v>47</v>
      </c>
      <c r="L57" s="67">
        <v>5</v>
      </c>
      <c r="M57" s="70" t="str">
        <v>28 V</v>
      </c>
      <c r="N57" s="70" t="str">
        <v>LDMOS</v>
      </c>
      <c r="O57" s="71" t="str">
        <v>Multi-Chip Module</v>
      </c>
      <c r="P57" s="228">
        <v>28</v>
      </c>
      <c r="Q57" s="72">
        <v>0.33</v>
      </c>
      <c r="R57" s="73" t="str">
        <v>PAE at 8.0 dB OBO</v>
      </c>
      <c r="S57" s="73" t="str">
        <v>10 x 8 LGA</v>
      </c>
      <c r="T57" s="73" t="str">
        <v>over-molded plastic</v>
      </c>
      <c r="U57" s="73" t="str">
        <v xml:space="preserve">50-ohm in/out </v>
      </c>
      <c r="V57" s="73" t="str">
        <v>Integrated Doherty, integrated bias controller</v>
      </c>
      <c r="W57" s="74" t="str">
        <v>BTS6201U</v>
      </c>
      <c r="X57" s="106" t="str">
        <v>https://www.nxp.com/docs/en/data-sheet/A3M38SL039.pdf</v>
      </c>
      <c r="Y57" s="106"/>
      <c r="Z57" s="77"/>
      <c r="AA57" s="106"/>
      <c r="AB57" s="77"/>
      <c r="AC57" s="77"/>
    </row>
    <row r="58" spans="1:29" s="53" customFormat="1" hidden="1" outlineLevel="1" x14ac:dyDescent="0.2">
      <c r="A58" s="77"/>
      <c r="B58" s="91" t="str">
        <f>IF(ISERROR(D58),HYPERLINK(X58,"^"),IF(X58="","",IF(OR(D58="Production",D58="EOL or NRND"),HYPERLINK(X58,"^"),
                                                           IF(X58&lt;&gt;"-",HYPERLINK(IF(ISERROR(#REF!=""),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"&amp;C58&amp;". I have noted such document may be under NDA.",
                                                                      X58),"&lt;"),
                                                                  ""))))</f>
        <v>^</v>
      </c>
      <c r="C58" s="75" t="str">
        <v>A3M34SL039</v>
      </c>
      <c r="D58" s="99" t="str">
        <v>Production</v>
      </c>
      <c r="E58" s="66">
        <v>3300</v>
      </c>
      <c r="F58" s="66">
        <v>3700</v>
      </c>
      <c r="G58" s="67">
        <v>7.9432823472428158</v>
      </c>
      <c r="H58" s="68">
        <v>39</v>
      </c>
      <c r="I58" s="69">
        <v>8</v>
      </c>
      <c r="J58" s="67">
        <v>50.118723362727295</v>
      </c>
      <c r="K58" s="68">
        <v>47</v>
      </c>
      <c r="L58" s="67">
        <v>5</v>
      </c>
      <c r="M58" s="70" t="str">
        <v>28 V</v>
      </c>
      <c r="N58" s="70" t="str">
        <v>LDMOS</v>
      </c>
      <c r="O58" s="71" t="str">
        <v>Multi-Chip Module</v>
      </c>
      <c r="P58" s="228">
        <v>29</v>
      </c>
      <c r="Q58" s="72">
        <v>0.35</v>
      </c>
      <c r="R58" s="73" t="str">
        <v>PAE at 8.4 dB PAR</v>
      </c>
      <c r="S58" s="73" t="str">
        <v>10 x 8 LGA</v>
      </c>
      <c r="T58" s="73" t="str">
        <v>over-molded plastic</v>
      </c>
      <c r="U58" s="73" t="str">
        <v xml:space="preserve">50-ohm in/out </v>
      </c>
      <c r="V58" s="73" t="str">
        <v>Integrated Doherty, integrated bias controller</v>
      </c>
      <c r="W58" s="74" t="str">
        <v>BTS6201U</v>
      </c>
      <c r="X58" s="106" t="str">
        <v>https://www.nxp.com/docs/en/data-sheet/A3M34SL039.pdf</v>
      </c>
      <c r="Y58" s="106"/>
      <c r="Z58" s="77"/>
      <c r="AA58" s="106"/>
      <c r="AB58" s="77"/>
      <c r="AC58" s="77"/>
    </row>
    <row r="59" spans="1:29" s="53" customFormat="1" hidden="1" outlineLevel="1" x14ac:dyDescent="0.2">
      <c r="A59" s="77"/>
      <c r="B59" s="91" t="str">
        <f>IF(ISERROR(D59),HYPERLINK(X59,"^"),IF(X59="","",IF(OR(D59="Production",D59="EOL or NRND"),HYPERLINK(X59,"^"),
                                                           IF(X59&lt;&gt;"-",HYPERLINK(IF(ISERROR(#REF!=""),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"&amp;C59&amp;". I have noted such document may be under NDA.",
                                                                      X59),"&lt;"),
                                                                  ""))))</f>
        <v>^</v>
      </c>
      <c r="C59" s="75" t="str">
        <v>A3M36SL039</v>
      </c>
      <c r="D59" s="99" t="str">
        <v>Production</v>
      </c>
      <c r="E59" s="66">
        <v>3400</v>
      </c>
      <c r="F59" s="66">
        <v>3800</v>
      </c>
      <c r="G59" s="67">
        <v>7.9432823472428158</v>
      </c>
      <c r="H59" s="68">
        <v>39</v>
      </c>
      <c r="I59" s="69">
        <v>8</v>
      </c>
      <c r="J59" s="67">
        <v>50.118723362727295</v>
      </c>
      <c r="K59" s="68">
        <v>47</v>
      </c>
      <c r="L59" s="67">
        <v>5</v>
      </c>
      <c r="M59" s="70" t="str">
        <v>28 V</v>
      </c>
      <c r="N59" s="70" t="str">
        <v>LDMOS</v>
      </c>
      <c r="O59" s="71" t="str">
        <v>Multi-Chip Module</v>
      </c>
      <c r="P59" s="228">
        <v>28</v>
      </c>
      <c r="Q59" s="72">
        <v>0.4</v>
      </c>
      <c r="R59" s="73" t="str">
        <v>PAE at 8.0 dB OBO</v>
      </c>
      <c r="S59" s="73" t="str">
        <v>10 x 8 LGA</v>
      </c>
      <c r="T59" s="73" t="str">
        <v>over-molded plastic</v>
      </c>
      <c r="U59" s="73" t="str">
        <v xml:space="preserve">50-ohm in/out </v>
      </c>
      <c r="V59" s="73" t="str">
        <v>Integrated Doherty, integrated bias controller</v>
      </c>
      <c r="W59" s="74" t="str">
        <v>BTS6201U</v>
      </c>
      <c r="X59" s="106" t="str">
        <v>https://www.nxp.com/docs/en/data-sheet/A3M36SL039.pdf</v>
      </c>
      <c r="Y59" s="106"/>
      <c r="Z59" s="77"/>
      <c r="AA59" s="106"/>
      <c r="AB59" s="77"/>
      <c r="AC59" s="77"/>
    </row>
    <row r="60" spans="1:29" s="53" customFormat="1" hidden="1" outlineLevel="1" x14ac:dyDescent="0.2">
      <c r="A60" s="77"/>
      <c r="B60" s="91" t="str">
        <f>IF(ISERROR(D60),HYPERLINK(X60,"^"),IF(X60="","",IF(OR(D60="Production",D60="EOL or NRND"),HYPERLINK(X60,"^"),
                                                           IF(X60&lt;&gt;"-",HYPERLINK(IF(ISERROR(#REF!=""),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"&amp;C60&amp;". I have noted such document may be under NDA.",
                                                                      X60),"&lt;"),
                                                                  ""))))</f>
        <v>^</v>
      </c>
      <c r="C60" s="75" t="str">
        <v>A3M39SL039</v>
      </c>
      <c r="D60" s="99" t="str">
        <v>Production</v>
      </c>
      <c r="E60" s="66">
        <v>3700</v>
      </c>
      <c r="F60" s="66">
        <v>3980</v>
      </c>
      <c r="G60" s="67">
        <v>7.9432823472428158</v>
      </c>
      <c r="H60" s="68">
        <v>39</v>
      </c>
      <c r="I60" s="69">
        <v>8</v>
      </c>
      <c r="J60" s="67">
        <v>50.118723362727295</v>
      </c>
      <c r="K60" s="68">
        <v>47</v>
      </c>
      <c r="L60" s="67">
        <v>5</v>
      </c>
      <c r="M60" s="70" t="str">
        <v>28 V</v>
      </c>
      <c r="N60" s="70" t="str">
        <v>LDMOS</v>
      </c>
      <c r="O60" s="71" t="str">
        <v>Multi-Chip Module</v>
      </c>
      <c r="P60" s="228">
        <v>27</v>
      </c>
      <c r="Q60" s="72">
        <v>0.39</v>
      </c>
      <c r="R60" s="73" t="str">
        <v>PAE at 8.0 dB OBO</v>
      </c>
      <c r="S60" s="73" t="str">
        <v>10 x 8 LGA</v>
      </c>
      <c r="T60" s="73" t="str">
        <v>over-molded plastic</v>
      </c>
      <c r="U60" s="73" t="str">
        <v xml:space="preserve">50-ohm in/out </v>
      </c>
      <c r="V60" s="73" t="str">
        <v>Integrated Doherty, integrated bias controller</v>
      </c>
      <c r="W60" s="74" t="str">
        <v>BTS6201U</v>
      </c>
      <c r="X60" s="106" t="str">
        <v>https://www.nxp.com/docs/en/data-sheet/A3M39SL039.pdf</v>
      </c>
      <c r="Y60" s="106"/>
      <c r="Z60" s="77"/>
      <c r="AA60" s="106"/>
      <c r="AB60" s="77"/>
      <c r="AC60" s="77"/>
    </row>
    <row r="61" spans="1:29" s="53" customFormat="1" hidden="1" outlineLevel="1" x14ac:dyDescent="0.2">
      <c r="A61" s="77"/>
      <c r="B61" s="91" t="str">
        <f>IF(ISERROR(D61),HYPERLINK(X61,"^"),IF(X61="","",IF(OR(D61="Production",D61="EOL or NRND"),HYPERLINK(X61,"^"),
                                                           IF(X61&lt;&gt;"-",HYPERLINK(IF(ISERROR(#REF!=""),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"&amp;C61&amp;". I have noted such document may be under NDA.",
                                                                      X61),"&lt;"),
                                                                  ""))))</f>
        <v>^</v>
      </c>
      <c r="C61" s="75" t="str">
        <v>AFSC5G26F38</v>
      </c>
      <c r="D61" s="99" t="str">
        <v>Production</v>
      </c>
      <c r="E61" s="66">
        <v>2496</v>
      </c>
      <c r="F61" s="66">
        <v>2690</v>
      </c>
      <c r="G61" s="67">
        <v>7</v>
      </c>
      <c r="H61" s="68">
        <v>38.450980400142569</v>
      </c>
      <c r="I61" s="69">
        <v>8.5490195998574308</v>
      </c>
      <c r="J61" s="67">
        <v>50.118723362727295</v>
      </c>
      <c r="K61" s="68">
        <v>47</v>
      </c>
      <c r="L61" s="67">
        <v>5</v>
      </c>
      <c r="M61" s="70" t="str">
        <v>28 V</v>
      </c>
      <c r="N61" s="70" t="str">
        <v>LDMOS</v>
      </c>
      <c r="O61" s="71" t="str">
        <v>Multi-Chip Module</v>
      </c>
      <c r="P61" s="228">
        <v>35</v>
      </c>
      <c r="Q61" s="72">
        <v>0.46</v>
      </c>
      <c r="R61" s="73" t="str">
        <v>PAE at 8.5 dB OBO</v>
      </c>
      <c r="S61" s="73" t="str">
        <v>10 x 6 LGA</v>
      </c>
      <c r="T61" s="73" t="str">
        <v>over-molded plastic</v>
      </c>
      <c r="U61" s="73" t="str">
        <v xml:space="preserve">50-ohm in/out </v>
      </c>
      <c r="V61" s="73" t="str">
        <v>Integrated Doherty</v>
      </c>
      <c r="W61" s="74" t="str">
        <v>A3M40PD012</v>
      </c>
      <c r="X61" s="106" t="str">
        <v>https://www.nxp.com/docs/en/data-sheet/AFSC5G26F38.pdf</v>
      </c>
      <c r="Y61" s="106"/>
      <c r="Z61" s="77"/>
      <c r="AA61" s="106"/>
      <c r="AB61" s="77"/>
      <c r="AC61" s="77"/>
    </row>
    <row r="62" spans="1:29" s="53" customFormat="1" hidden="1" outlineLevel="1" x14ac:dyDescent="0.2">
      <c r="A62" s="77"/>
      <c r="B62" s="91" t="str">
        <f>IF(ISERROR(D62),HYPERLINK(X62,"^"),IF(X62="","",IF(OR(D62="Production",D62="EOL or NRND"),HYPERLINK(X62,"^"),
                                                           IF(X62&lt;&gt;"-",HYPERLINK(IF(ISERROR(#REF!=""),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"&amp;C62&amp;". I have noted such document may be under NDA.",
                                                                      X62),"&lt;"),
                                                                  ""))))</f>
        <v>^</v>
      </c>
      <c r="C62" s="75" t="str">
        <v>A5G38H045N</v>
      </c>
      <c r="D62" s="99" t="str">
        <v>Production</v>
      </c>
      <c r="E62" s="66">
        <v>3700</v>
      </c>
      <c r="F62" s="66">
        <v>3980</v>
      </c>
      <c r="G62" s="67">
        <v>5.4</v>
      </c>
      <c r="H62" s="68">
        <v>37.323937598229683</v>
      </c>
      <c r="I62" s="69">
        <v>9.4884747755261927</v>
      </c>
      <c r="J62" s="67">
        <v>48</v>
      </c>
      <c r="K62" s="68">
        <v>46.812412373755876</v>
      </c>
      <c r="L62" s="67">
        <v>5</v>
      </c>
      <c r="M62" s="70" t="str">
        <v>48 V</v>
      </c>
      <c r="N62" s="70" t="str">
        <v>GaN</v>
      </c>
      <c r="O62" s="71" t="str">
        <v>Discrete</v>
      </c>
      <c r="P62" s="228">
        <v>15</v>
      </c>
      <c r="Q62" s="72">
        <v>0.51</v>
      </c>
      <c r="R62" s="73" t="str">
        <v>drain efficiency at 8.4 dB PAR</v>
      </c>
      <c r="S62" s="73" t="str">
        <v>DFN 7 x 6.5</v>
      </c>
      <c r="T62" s="73" t="str">
        <v>over-molded plastic</v>
      </c>
      <c r="U62" s="73" t="str">
        <v>input and output pre-matched</v>
      </c>
      <c r="V62" s="73" t="str">
        <v>Dual path (asymmetric – 2:1)</v>
      </c>
      <c r="W62" s="74" t="str">
        <v>A5G35S004N</v>
      </c>
      <c r="X62" s="106" t="str">
        <v>https://www.nxp.com/docs/en/data-sheet/A5G38H045N.pdf</v>
      </c>
      <c r="Y62" s="106"/>
      <c r="Z62" s="77"/>
      <c r="AA62" s="106"/>
      <c r="AB62" s="77"/>
      <c r="AC62" s="77"/>
    </row>
    <row r="63" spans="1:29" s="53" customFormat="1" hidden="1" outlineLevel="1" x14ac:dyDescent="0.2">
      <c r="A63" s="77"/>
      <c r="B63" s="91" t="str">
        <f>IF(ISERROR(D63),HYPERLINK(X63,"^"),IF(X63="","",IF(OR(D63="Production",D63="EOL or NRND"),HYPERLINK(X63,"^"),
                                                           IF(X63&lt;&gt;"-",HYPERLINK(IF(ISERROR(#REF!=""),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"&amp;C63&amp;". I have noted such document may be under NDA.",
                                                                      X63),"&lt;"),
                                                                  ""))))</f>
        <v>^</v>
      </c>
      <c r="C63" s="75" t="str">
        <v>AFSC5G35E38</v>
      </c>
      <c r="D63" s="99" t="str">
        <v>Production</v>
      </c>
      <c r="E63" s="66">
        <v>3400</v>
      </c>
      <c r="F63" s="66">
        <v>3700</v>
      </c>
      <c r="G63" s="67">
        <v>7</v>
      </c>
      <c r="H63" s="68">
        <v>38.450980400142569</v>
      </c>
      <c r="I63" s="69">
        <v>8.0490195998574308</v>
      </c>
      <c r="J63" s="67">
        <v>44.668359215096388</v>
      </c>
      <c r="K63" s="68">
        <v>46.5</v>
      </c>
      <c r="L63" s="67">
        <v>3</v>
      </c>
      <c r="M63" s="70" t="str">
        <v>28 V</v>
      </c>
      <c r="N63" s="70" t="str">
        <v>LDMOS</v>
      </c>
      <c r="O63" s="71" t="str">
        <v>Multi-Chip Module</v>
      </c>
      <c r="P63" s="228">
        <v>31</v>
      </c>
      <c r="Q63" s="72">
        <v>0.42</v>
      </c>
      <c r="R63" s="73" t="str">
        <v>PAE at 8.0 dB OBO</v>
      </c>
      <c r="S63" s="73" t="str">
        <v>10 x 6 LGA</v>
      </c>
      <c r="T63" s="73" t="str">
        <v>over-molded plastic</v>
      </c>
      <c r="U63" s="73" t="str">
        <v xml:space="preserve">50-ohm in/out </v>
      </c>
      <c r="V63" s="73" t="str">
        <v>Integrated Doherty</v>
      </c>
      <c r="W63" s="74" t="str">
        <v>BTS6201U</v>
      </c>
      <c r="X63" s="106" t="str">
        <v>https://www.nxp.com/docs/en/data-sheet/AFSC5G35E38.pdf</v>
      </c>
      <c r="Y63" s="106"/>
      <c r="Z63" s="77"/>
      <c r="AA63" s="106"/>
      <c r="AB63" s="77"/>
      <c r="AC63" s="77"/>
    </row>
    <row r="64" spans="1:29" s="53" customFormat="1" hidden="1" outlineLevel="1" x14ac:dyDescent="0.2">
      <c r="A64" s="77"/>
      <c r="B64" s="91" t="str">
        <f>IF(ISERROR(D64),HYPERLINK(X64,"^"),IF(X64="","",IF(OR(D64="Production",D64="EOL or NRND"),HYPERLINK(X64,"^"),
                                                           IF(X64&lt;&gt;"-",HYPERLINK(IF(ISERROR(#REF!=""),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"&amp;C64&amp;". I have noted such document may be under NDA.",
                                                                      X64),"&lt;"),
                                                                  ""))))</f>
        <v>^</v>
      </c>
      <c r="C64" s="75" t="str">
        <v>AFSC5G26E38</v>
      </c>
      <c r="D64" s="99" t="str">
        <v>Production</v>
      </c>
      <c r="E64" s="66">
        <v>2496</v>
      </c>
      <c r="F64" s="66">
        <v>2690</v>
      </c>
      <c r="G64" s="67">
        <v>6</v>
      </c>
      <c r="H64" s="68">
        <v>37.781512503836431</v>
      </c>
      <c r="I64" s="69">
        <v>8.7184874961635686</v>
      </c>
      <c r="J64" s="67">
        <v>44.668359215096388</v>
      </c>
      <c r="K64" s="68">
        <v>46.5</v>
      </c>
      <c r="L64" s="67">
        <v>3</v>
      </c>
      <c r="M64" s="70" t="str">
        <v>28 V</v>
      </c>
      <c r="N64" s="70" t="str">
        <v>LDMOS</v>
      </c>
      <c r="O64" s="71" t="str">
        <v>Multi-Chip Module</v>
      </c>
      <c r="P64" s="228">
        <v>35</v>
      </c>
      <c r="Q64" s="72">
        <v>0.45</v>
      </c>
      <c r="R64" s="73" t="str">
        <v>PAE at 8.7 dB OBO</v>
      </c>
      <c r="S64" s="73" t="str">
        <v>10 x 6 LGA</v>
      </c>
      <c r="T64" s="73" t="str">
        <v>over-molded plastic</v>
      </c>
      <c r="U64" s="73" t="str">
        <v xml:space="preserve">50-ohm in/out </v>
      </c>
      <c r="V64" s="73" t="str">
        <v>Integrated Doherty</v>
      </c>
      <c r="W64" s="74" t="str">
        <v>A3M40PD012</v>
      </c>
      <c r="X64" s="106" t="str">
        <v>https://www.nxp.com/docs/en/data-sheet/AFSC5G26E38.pdf</v>
      </c>
      <c r="Y64" s="106"/>
      <c r="Z64" s="77"/>
      <c r="AA64" s="106"/>
      <c r="AB64" s="77"/>
      <c r="AC64" s="77"/>
    </row>
    <row r="65" spans="1:29" s="53" customFormat="1" hidden="1" outlineLevel="1" x14ac:dyDescent="0.2">
      <c r="A65" s="77"/>
      <c r="B65" s="91" t="str">
        <f>IF(ISERROR(D65),HYPERLINK(X65,"^"),IF(X65="","",IF(OR(D65="Production",D65="EOL or NRND"),HYPERLINK(X65,"^"),
                                                           IF(X65&lt;&gt;"-",HYPERLINK(IF(ISERROR(#REF!=""),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"&amp;C65&amp;". I have noted such document may be under NDA.",
                                                                      X65),"&lt;"),
                                                                  ""))))</f>
        <v>^</v>
      </c>
      <c r="C65" s="75" t="str">
        <v>AFSC5G37E38</v>
      </c>
      <c r="D65" s="99" t="str">
        <v>Production</v>
      </c>
      <c r="E65" s="66">
        <v>3600</v>
      </c>
      <c r="F65" s="66">
        <v>3800</v>
      </c>
      <c r="G65" s="67">
        <v>6.3</v>
      </c>
      <c r="H65" s="68">
        <v>37.993405494535814</v>
      </c>
      <c r="I65" s="69">
        <v>8.306594505464183</v>
      </c>
      <c r="J65" s="67">
        <v>42.657951880159274</v>
      </c>
      <c r="K65" s="68">
        <v>46.3</v>
      </c>
      <c r="L65" s="67">
        <v>3</v>
      </c>
      <c r="M65" s="70" t="str">
        <v>28 V</v>
      </c>
      <c r="N65" s="70" t="str">
        <v>LDMOS</v>
      </c>
      <c r="O65" s="71" t="str">
        <v>Multi-Chip Module</v>
      </c>
      <c r="P65" s="228">
        <v>28</v>
      </c>
      <c r="Q65" s="72">
        <v>0.42</v>
      </c>
      <c r="R65" s="73" t="str">
        <v>PAE at 8.3 dB OBO</v>
      </c>
      <c r="S65" s="73" t="str">
        <v>10 x 6 LGA</v>
      </c>
      <c r="T65" s="73" t="str">
        <v>over-molded plastic</v>
      </c>
      <c r="U65" s="73" t="str">
        <v xml:space="preserve">50-ohm in/out </v>
      </c>
      <c r="V65" s="73" t="str">
        <v>Integrated Doherty</v>
      </c>
      <c r="W65" s="74" t="str">
        <v>BTS6201U</v>
      </c>
      <c r="X65" s="106" t="str">
        <v>https://www.nxp.com/docs/en/data-sheet/AFSC5G37E38.pdf</v>
      </c>
      <c r="Y65" s="106"/>
      <c r="Z65" s="77"/>
      <c r="AA65" s="106"/>
      <c r="AB65" s="77"/>
      <c r="AC65" s="77"/>
    </row>
    <row r="66" spans="1:29" s="53" customFormat="1" hidden="1" outlineLevel="1" x14ac:dyDescent="0.2">
      <c r="A66" s="77"/>
      <c r="B66" s="91" t="str">
        <f>IF(ISERROR(D66),HYPERLINK(X66,"^"),IF(X66="","",IF(OR(D66="Production",D66="EOL or NRND"),HYPERLINK(X66,"^"),
                                                           IF(X66&lt;&gt;"-",HYPERLINK(IF(ISERROR(#REF!=""),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"&amp;C66&amp;". I have noted such document may be under NDA.",
                                                                      X66),"&lt;"),
                                                                  ""))))</f>
        <v>^</v>
      </c>
      <c r="C66" s="75" t="str">
        <v>AFSC5G40E38</v>
      </c>
      <c r="D66" s="99" t="str">
        <v>Production</v>
      </c>
      <c r="E66" s="66">
        <v>3700</v>
      </c>
      <c r="F66" s="66">
        <v>4000</v>
      </c>
      <c r="G66" s="67">
        <v>6.3</v>
      </c>
      <c r="H66" s="68">
        <v>37.993405494535814</v>
      </c>
      <c r="I66" s="69">
        <v>8.306594505464183</v>
      </c>
      <c r="J66" s="67">
        <v>42.657951880159274</v>
      </c>
      <c r="K66" s="68">
        <v>46.3</v>
      </c>
      <c r="L66" s="67">
        <v>3</v>
      </c>
      <c r="M66" s="70" t="str">
        <v>28 V</v>
      </c>
      <c r="N66" s="70" t="str">
        <v>LDMOS</v>
      </c>
      <c r="O66" s="71" t="str">
        <v>Multi-Chip Module</v>
      </c>
      <c r="P66" s="228">
        <v>27</v>
      </c>
      <c r="Q66" s="72">
        <v>0.39</v>
      </c>
      <c r="R66" s="73" t="str">
        <v>PAE at 8.3 dB OBO</v>
      </c>
      <c r="S66" s="73" t="str">
        <v>10 x 6 LGA</v>
      </c>
      <c r="T66" s="73" t="str">
        <v>over-molded plastic</v>
      </c>
      <c r="U66" s="73" t="str">
        <v xml:space="preserve">50-ohm in/out </v>
      </c>
      <c r="V66" s="73" t="str">
        <v>Integrated Doherty</v>
      </c>
      <c r="W66" s="74" t="str">
        <v>BTS6201U</v>
      </c>
      <c r="X66" s="106" t="str">
        <v>https://www.nxp.com/docs/en/data-sheet/AFSC5G40E38.pdf</v>
      </c>
      <c r="Y66" s="106"/>
      <c r="Z66" s="77"/>
      <c r="AA66" s="106"/>
      <c r="AB66" s="77"/>
      <c r="AC66" s="77"/>
    </row>
    <row r="67" spans="1:29" s="53" customFormat="1" hidden="1" outlineLevel="1" x14ac:dyDescent="0.2">
      <c r="A67" s="77"/>
      <c r="B67" s="91" t="str">
        <f>IF(ISERROR(D67),HYPERLINK(X67,"^"),IF(X67="","",IF(OR(D67="Production",D67="EOL or NRND"),HYPERLINK(X67,"^"),
                                                           IF(X67&lt;&gt;"-",HYPERLINK(IF(ISERROR(#REF!=""),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"&amp;C67&amp;". I have noted such document may be under NDA.",
                                                                      X67),"&lt;"),
                                                                  ""))))</f>
        <v>^</v>
      </c>
      <c r="C67" s="75" t="str">
        <v>A2I09VD030N</v>
      </c>
      <c r="D67" s="99" t="str">
        <v>Production</v>
      </c>
      <c r="E67" s="66">
        <v>575</v>
      </c>
      <c r="F67" s="66">
        <v>960</v>
      </c>
      <c r="G67" s="67">
        <v>4</v>
      </c>
      <c r="H67" s="68">
        <v>36.020599913279625</v>
      </c>
      <c r="I67" s="69">
        <v>10.053950318867059</v>
      </c>
      <c r="J67" s="67">
        <v>40.5</v>
      </c>
      <c r="K67" s="68">
        <v>46.074550232146684</v>
      </c>
      <c r="L67" s="67">
        <v>3</v>
      </c>
      <c r="M67" s="70" t="str">
        <v>48 V</v>
      </c>
      <c r="N67" s="70" t="str">
        <v>LDMOS</v>
      </c>
      <c r="O67" s="71" t="str">
        <v>IC</v>
      </c>
      <c r="P67" s="228">
        <v>34.299999999999997</v>
      </c>
      <c r="Q67" s="72">
        <v>0.19800000000000001</v>
      </c>
      <c r="R67" s="73" t="str">
        <v>PAE (Class AB) at 10.1 dB OBO</v>
      </c>
      <c r="S67" s="73" t="str">
        <v>TO-270WB-15</v>
      </c>
      <c r="T67" s="73" t="str">
        <v>over-molded plastic</v>
      </c>
      <c r="U67" s="73" t="str">
        <v>50-ohm input, output pre-matched</v>
      </c>
      <c r="V67" s="73" t="str">
        <v>Dual path</v>
      </c>
      <c r="W67" s="74" t="str">
        <v>MMG20241H</v>
      </c>
      <c r="X67" s="106" t="str">
        <v>https://www.nxp.com/docs/en/data-sheet/A2I09VD030N.pdf</v>
      </c>
      <c r="Y67" s="106"/>
      <c r="Z67" s="77"/>
      <c r="AA67" s="106"/>
      <c r="AB67" s="77"/>
      <c r="AC67" s="77"/>
    </row>
    <row r="68" spans="1:29" s="53" customFormat="1" hidden="1" outlineLevel="1" x14ac:dyDescent="0.2">
      <c r="A68" s="77"/>
      <c r="B68" s="91" t="str">
        <f>IF(ISERROR(D68),HYPERLINK(X68,"^"),IF(X68="","",IF(OR(D68="Production",D68="EOL or NRND"),HYPERLINK(X68,"^"),
                                                           IF(X68&lt;&gt;"-",HYPERLINK(IF(ISERROR(#REF!=""),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"&amp;C68&amp;". I have noted such document may be under NDA.",
                                                                      X68),"&lt;"),
                                                                  ""))))</f>
        <v>^</v>
      </c>
      <c r="C68" s="75" t="str">
        <v>AFSC5G35E37</v>
      </c>
      <c r="D68" s="99" t="str">
        <v>Production</v>
      </c>
      <c r="E68" s="66">
        <v>3400</v>
      </c>
      <c r="F68" s="66">
        <v>3600</v>
      </c>
      <c r="G68" s="67">
        <v>5.0118723362727327</v>
      </c>
      <c r="H68" s="68">
        <v>37</v>
      </c>
      <c r="I68" s="69">
        <v>8.6000000000000014</v>
      </c>
      <c r="J68" s="67">
        <v>36.307805477010234</v>
      </c>
      <c r="K68" s="68">
        <v>45.600000000000016</v>
      </c>
      <c r="L68" s="67">
        <v>3</v>
      </c>
      <c r="M68" s="70" t="str">
        <v>28 V</v>
      </c>
      <c r="N68" s="70" t="str">
        <v>LDMOS</v>
      </c>
      <c r="O68" s="71" t="str">
        <v>Multi-Chip Module</v>
      </c>
      <c r="P68" s="228">
        <v>30</v>
      </c>
      <c r="Q68" s="72">
        <v>0.59399999999999997</v>
      </c>
      <c r="R68" s="73" t="str">
        <v>PAE at 8.6 dB OBO</v>
      </c>
      <c r="S68" s="73" t="str">
        <v>10 x 6 LGA</v>
      </c>
      <c r="T68" s="73" t="str">
        <v>over-molded plastic</v>
      </c>
      <c r="U68" s="73" t="str">
        <v xml:space="preserve">50-ohm in/out </v>
      </c>
      <c r="V68" s="73" t="str">
        <v>Integrated Doherty</v>
      </c>
      <c r="W68" s="74" t="str">
        <v>BTS6201U</v>
      </c>
      <c r="X68" s="106" t="str">
        <v>-</v>
      </c>
      <c r="Y68" s="106"/>
      <c r="Z68" s="77"/>
      <c r="AA68" s="106"/>
      <c r="AB68" s="77"/>
      <c r="AC68" s="77"/>
    </row>
    <row r="69" spans="1:29" s="53" customFormat="1" hidden="1" outlineLevel="1" x14ac:dyDescent="0.2">
      <c r="A69" s="77"/>
      <c r="B69" s="91" t="str">
        <f>IF(ISERROR(D69),HYPERLINK(X69,"^"),IF(X69="","",IF(OR(D69="Production",D69="EOL or NRND"),HYPERLINK(X69,"^"),
                                                           IF(X69&lt;&gt;"-",HYPERLINK(IF(ISERROR(#REF!=""),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"&amp;C69&amp;". I have noted such document may be under NDA.",
                                                                      X69),"&lt;"),
                                                                  ""))))</f>
        <v>^</v>
      </c>
      <c r="C69" s="75" t="str">
        <v>AFSC5G37D37</v>
      </c>
      <c r="D69" s="99" t="str">
        <v>Production</v>
      </c>
      <c r="E69" s="66">
        <v>3600</v>
      </c>
      <c r="F69" s="66">
        <v>3800</v>
      </c>
      <c r="G69" s="67">
        <v>5.7</v>
      </c>
      <c r="H69" s="68">
        <v>37.558748556724915</v>
      </c>
      <c r="I69" s="69">
        <v>8.0412514432750868</v>
      </c>
      <c r="J69" s="67">
        <v>36.307805477010234</v>
      </c>
      <c r="K69" s="68">
        <v>45.600000000000016</v>
      </c>
      <c r="L69" s="67">
        <v>3</v>
      </c>
      <c r="M69" s="70" t="str">
        <v>28 V</v>
      </c>
      <c r="N69" s="70" t="str">
        <v>LDMOS</v>
      </c>
      <c r="O69" s="71" t="str">
        <v>Multi-Chip Module</v>
      </c>
      <c r="P69" s="228">
        <v>29.7</v>
      </c>
      <c r="Q69" s="72">
        <v>0.38799999999999996</v>
      </c>
      <c r="R69" s="73" t="str">
        <v>PAE at 8.0 dB OBO</v>
      </c>
      <c r="S69" s="73" t="str">
        <v>10 x 6 LGA</v>
      </c>
      <c r="T69" s="73" t="str">
        <v>over-molded plastic</v>
      </c>
      <c r="U69" s="73" t="str">
        <v>50-ohm in/out</v>
      </c>
      <c r="V69" s="73" t="str">
        <v>Integrated Doherty</v>
      </c>
      <c r="W69" s="74" t="str">
        <v>BTS6201U</v>
      </c>
      <c r="X69" s="106" t="str">
        <v>https://www.nxp.com/docs/en/data-sheet/AFSC5G37D37.pdf</v>
      </c>
      <c r="Y69" s="106"/>
      <c r="Z69" s="77"/>
      <c r="AA69" s="106"/>
      <c r="AB69" s="77"/>
      <c r="AC69" s="77"/>
    </row>
    <row r="70" spans="1:29" s="53" customFormat="1" hidden="1" outlineLevel="1" x14ac:dyDescent="0.2">
      <c r="A70" s="77"/>
      <c r="B70" s="91" t="str">
        <f>IF(ISERROR(D70),HYPERLINK(X70,"^"),IF(X70="","",IF(OR(D70="Production",D70="EOL or NRND"),HYPERLINK(X70,"^"),
                                                           IF(X70&lt;&gt;"-",HYPERLINK(IF(ISERROR(#REF!=""),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"&amp;C70&amp;". I have noted such document may be under NDA.",
                                                                      X70),"&lt;"),
                                                                  ""))))</f>
        <v>^</v>
      </c>
      <c r="C70" s="75" t="str">
        <v>AFSC5G35D37</v>
      </c>
      <c r="D70" s="99" t="str">
        <v>Production</v>
      </c>
      <c r="E70" s="66">
        <v>3400</v>
      </c>
      <c r="F70" s="66">
        <v>3600</v>
      </c>
      <c r="G70" s="67">
        <v>5.0118723362727327</v>
      </c>
      <c r="H70" s="68">
        <v>37</v>
      </c>
      <c r="I70" s="69">
        <v>8.6000000000000014</v>
      </c>
      <c r="J70" s="67">
        <v>36.307805477010234</v>
      </c>
      <c r="K70" s="68">
        <v>45.600000000000016</v>
      </c>
      <c r="L70" s="67">
        <v>3</v>
      </c>
      <c r="M70" s="70" t="str">
        <v>28 V</v>
      </c>
      <c r="N70" s="70" t="str">
        <v>LDMOS</v>
      </c>
      <c r="O70" s="71" t="str">
        <v>Multi-Chip Module</v>
      </c>
      <c r="P70" s="228">
        <v>29</v>
      </c>
      <c r="Q70" s="72">
        <v>0.39</v>
      </c>
      <c r="R70" s="73" t="str">
        <v>PAE at 8.6 dB OBO</v>
      </c>
      <c r="S70" s="73" t="str">
        <v>10 x 6 LGA</v>
      </c>
      <c r="T70" s="73" t="str">
        <v>over-molded plastic</v>
      </c>
      <c r="U70" s="73" t="str">
        <v xml:space="preserve">50-ohm in/out </v>
      </c>
      <c r="V70" s="73" t="str">
        <v>Integrated Doherty</v>
      </c>
      <c r="W70" s="74" t="str">
        <v>BTS6201U</v>
      </c>
      <c r="X70" s="106" t="str">
        <v>https://www.nxp.com/docs/en/data-sheet/AFSC5G35D37.pdf</v>
      </c>
      <c r="Y70" s="106"/>
      <c r="Z70" s="77"/>
      <c r="AA70" s="106"/>
      <c r="AB70" s="77"/>
      <c r="AC70" s="77"/>
    </row>
    <row r="71" spans="1:29" s="53" customFormat="1" hidden="1" outlineLevel="1" x14ac:dyDescent="0.2">
      <c r="A71" s="77"/>
      <c r="B71" s="91" t="str">
        <f>IF(ISERROR(D71),HYPERLINK(X71,"^"),IF(X71="","",IF(OR(D71="Production",D71="EOL or NRND"),HYPERLINK(X71,"^"),
                                                           IF(X71&lt;&gt;"-",HYPERLINK(IF(ISERROR(#REF!=""),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"&amp;C71&amp;". I have noted such document may be under NDA.",
                                                                      X71),"&lt;"),
                                                                  ""))))</f>
        <v>^</v>
      </c>
      <c r="C71" s="75" t="str">
        <v>A3M36SL037</v>
      </c>
      <c r="D71" s="99" t="str">
        <v>Production</v>
      </c>
      <c r="E71" s="66">
        <v>3400</v>
      </c>
      <c r="F71" s="66">
        <v>3800</v>
      </c>
      <c r="G71" s="67">
        <v>5.1286138399136485</v>
      </c>
      <c r="H71" s="68">
        <v>37.1</v>
      </c>
      <c r="I71" s="69">
        <v>8</v>
      </c>
      <c r="J71" s="67">
        <v>32.359365692962868</v>
      </c>
      <c r="K71" s="68">
        <v>45.100000000000009</v>
      </c>
      <c r="L71" s="67">
        <v>3</v>
      </c>
      <c r="M71" s="70" t="str">
        <v>28 V</v>
      </c>
      <c r="N71" s="70" t="str">
        <v>LDMOS</v>
      </c>
      <c r="O71" s="71" t="str">
        <v>Multi-Chip Module</v>
      </c>
      <c r="P71" s="228">
        <v>29</v>
      </c>
      <c r="Q71" s="72">
        <v>0.37</v>
      </c>
      <c r="R71" s="73" t="str">
        <v>PAE at 8.0 dB OBO</v>
      </c>
      <c r="S71" s="73" t="str">
        <v>10 x 8 LGA</v>
      </c>
      <c r="T71" s="73" t="str">
        <v>over-molded plastic</v>
      </c>
      <c r="U71" s="73" t="str">
        <v xml:space="preserve">50-ohm in/out </v>
      </c>
      <c r="V71" s="73" t="str">
        <v>Integrated Doherty, integrated bias controller</v>
      </c>
      <c r="W71" s="74" t="str">
        <v>BTS6201U</v>
      </c>
      <c r="X71" s="106" t="str">
        <v>https://www.nxp.com/docs/en/data-sheet/A3M36SL037.pdf</v>
      </c>
      <c r="Y71" s="106"/>
      <c r="Z71" s="77"/>
      <c r="AA71" s="106"/>
      <c r="AB71" s="77"/>
      <c r="AC71" s="77"/>
    </row>
    <row r="72" spans="1:29" s="53" customFormat="1" hidden="1" outlineLevel="1" x14ac:dyDescent="0.2">
      <c r="A72" s="77"/>
      <c r="B72" s="91" t="str">
        <f>IF(ISERROR(D72),HYPERLINK(X72,"^"),IF(X72="","",IF(OR(D72="Production",D72="EOL or NRND"),HYPERLINK(X72,"^"),
                                                           IF(X72&lt;&gt;"-",HYPERLINK(IF(ISERROR(#REF!=""),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"&amp;C72&amp;". I have noted such document may be under NDA.",
                                                                      X72),"&lt;"),
                                                                  ""))))</f>
        <v>^</v>
      </c>
      <c r="C72" s="75" t="str">
        <v>A2T08VD020N</v>
      </c>
      <c r="D72" s="99" t="str">
        <v>Production</v>
      </c>
      <c r="E72" s="66">
        <v>728</v>
      </c>
      <c r="F72" s="66">
        <v>960</v>
      </c>
      <c r="G72" s="67">
        <v>2</v>
      </c>
      <c r="H72" s="68">
        <v>33.010299956639813</v>
      </c>
      <c r="I72" s="69">
        <v>10.394141191761371</v>
      </c>
      <c r="J72" s="67">
        <v>21.9</v>
      </c>
      <c r="K72" s="68">
        <v>43.404441148401183</v>
      </c>
      <c r="L72" s="67">
        <v>3</v>
      </c>
      <c r="M72" s="70" t="str">
        <v>48 V</v>
      </c>
      <c r="N72" s="70" t="str">
        <v>LDMOS</v>
      </c>
      <c r="O72" s="71" t="str">
        <v>IC</v>
      </c>
      <c r="P72" s="228">
        <v>19.100000000000001</v>
      </c>
      <c r="Q72" s="72">
        <v>0.21100000000000002</v>
      </c>
      <c r="R72" s="73" t="str">
        <v>drain efficiency (Class AB) at 10.4 dB OBO</v>
      </c>
      <c r="S72" s="73" t="str">
        <v>PQFN 8 x 8</v>
      </c>
      <c r="T72" s="73" t="str">
        <v>over-molded plastic</v>
      </c>
      <c r="U72" s="73" t="str">
        <v>50-ohm input, output unmatched</v>
      </c>
      <c r="V72" s="73" t="str">
        <v>Dual path</v>
      </c>
      <c r="W72" s="74" t="str">
        <v>MMZ09312B</v>
      </c>
      <c r="X72" s="106" t="str">
        <v>https://www.nxp.com/docs/en/data-sheet/A2T08VD020N.pdf</v>
      </c>
      <c r="Y72" s="106"/>
      <c r="Z72" s="77"/>
      <c r="AA72" s="106"/>
      <c r="AB72" s="77"/>
      <c r="AC72" s="77"/>
    </row>
    <row r="73" spans="1:29" s="53" customFormat="1" hidden="1" outlineLevel="1" x14ac:dyDescent="0.2">
      <c r="A73" s="77"/>
      <c r="B73" s="91" t="str">
        <f>IF(ISERROR(D73),HYPERLINK(X73,"^"),IF(X73="","",IF(OR(D73="Production",D73="EOL or NRND"),HYPERLINK(X73,"^"),
                                                           IF(X73&lt;&gt;"-",HYPERLINK(IF(ISERROR(#REF!=""),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"&amp;C73&amp;". I have noted such document may be under NDA.",
                                                                      X73),"&lt;"),
                                                                  ""))))</f>
        <v>^</v>
      </c>
      <c r="C73" s="75" t="str">
        <v>AFSC5G35D35</v>
      </c>
      <c r="D73" s="99" t="str">
        <v>Production</v>
      </c>
      <c r="E73" s="66">
        <v>3400</v>
      </c>
      <c r="F73" s="66">
        <v>3600</v>
      </c>
      <c r="G73" s="67">
        <v>3</v>
      </c>
      <c r="H73" s="68">
        <v>34.771212547196626</v>
      </c>
      <c r="I73" s="69">
        <v>8.4287874528033768</v>
      </c>
      <c r="J73" s="67">
        <v>20.892961308540425</v>
      </c>
      <c r="K73" s="68">
        <v>43.2</v>
      </c>
      <c r="L73" s="67">
        <v>3</v>
      </c>
      <c r="M73" s="70" t="str">
        <v>28 V</v>
      </c>
      <c r="N73" s="70" t="str">
        <v>LDMOS</v>
      </c>
      <c r="O73" s="71" t="str">
        <v>Multi-Chip Module</v>
      </c>
      <c r="P73" s="228">
        <v>25</v>
      </c>
      <c r="Q73" s="72">
        <v>0.37</v>
      </c>
      <c r="R73" s="73" t="str">
        <v>PAE at 8.4 dB OBO</v>
      </c>
      <c r="S73" s="73" t="str">
        <v>10 x 6 LGA</v>
      </c>
      <c r="T73" s="73" t="str">
        <v>over-molded plastic</v>
      </c>
      <c r="U73" s="73" t="str">
        <v xml:space="preserve">50-ohm in/out </v>
      </c>
      <c r="V73" s="73" t="str">
        <v>Integrated Doherty</v>
      </c>
      <c r="W73" s="74" t="str">
        <v>BTS6201U</v>
      </c>
      <c r="X73" s="106" t="str">
        <v>https://www.nxp.com/docs/en/data-sheet/AFSC5G35D35.pdf</v>
      </c>
      <c r="Y73" s="106"/>
      <c r="Z73" s="77"/>
      <c r="AA73" s="106"/>
      <c r="AB73" s="77"/>
      <c r="AC73" s="77"/>
    </row>
    <row r="74" spans="1:29" s="53" customFormat="1" hidden="1" outlineLevel="1" x14ac:dyDescent="0.2">
      <c r="A74" s="77"/>
      <c r="B74" s="91" t="str">
        <f>IF(ISERROR(D74),HYPERLINK(X74,"^"),IF(X74="","",IF(OR(D74="Production",D74="EOL or NRND"),HYPERLINK(X74,"^"),
                                                           IF(X74&lt;&gt;"-",HYPERLINK(IF(ISERROR(#REF!=""),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"&amp;C74&amp;". I have noted such document may be under NDA.",
                                                                      X74),"&lt;"),
                                                                  ""))))</f>
        <v>^</v>
      </c>
      <c r="C74" s="75" t="str">
        <v>AFT20S015N</v>
      </c>
      <c r="D74" s="99" t="str">
        <v>Production</v>
      </c>
      <c r="E74" s="66">
        <v>100</v>
      </c>
      <c r="F74" s="66">
        <v>3600</v>
      </c>
      <c r="G74" s="67">
        <v>1.5</v>
      </c>
      <c r="H74" s="68">
        <v>31.760912590556813</v>
      </c>
      <c r="I74" s="69">
        <v>10.334237554869496</v>
      </c>
      <c r="J74" s="67">
        <v>16.2</v>
      </c>
      <c r="K74" s="68">
        <v>42.09515014542631</v>
      </c>
      <c r="L74" s="67" t="str">
        <v>Driver</v>
      </c>
      <c r="M74" s="70" t="str">
        <v>28 V</v>
      </c>
      <c r="N74" s="70" t="str">
        <v>LDMOS</v>
      </c>
      <c r="O74" s="71" t="str">
        <v>Discrete</v>
      </c>
      <c r="P74" s="228">
        <v>17.600000000000001</v>
      </c>
      <c r="Q74" s="72">
        <v>0.22</v>
      </c>
      <c r="R74" s="73" t="str">
        <v>drain efficiency (class AB) at 9.0 dB PAR</v>
      </c>
      <c r="S74" s="73" t="str">
        <v>TO-270-2</v>
      </c>
      <c r="T74" s="73" t="str">
        <v>over-molded plastic</v>
      </c>
      <c r="U74" s="73" t="str">
        <v>input and output pre-matched</v>
      </c>
      <c r="V74" s="73" t="str">
        <v>Single path</v>
      </c>
      <c r="W74" s="74" t="str">
        <v>MMZ25332B4</v>
      </c>
      <c r="X74" s="106" t="str">
        <v>https://www.nxp.com/docs/en/data-sheet/AFT20S015N.pdf</v>
      </c>
      <c r="Y74" s="106"/>
      <c r="Z74" s="77"/>
      <c r="AA74" s="106"/>
      <c r="AB74" s="77"/>
      <c r="AC74" s="77"/>
    </row>
    <row r="75" spans="1:29" s="53" customFormat="1" hidden="1" outlineLevel="1" x14ac:dyDescent="0.2">
      <c r="A75" s="77"/>
      <c r="B75" s="91" t="str">
        <f>IF(ISERROR(D75),HYPERLINK(X75,"^"),IF(X75="","",IF(OR(D75="Production",D75="EOL or NRND"),HYPERLINK(X75,"^"),
                                                           IF(X75&lt;&gt;"-",HYPERLINK(IF(ISERROR(#REF!=""),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"&amp;C75&amp;". I have noted such document may be under NDA.",
                                                                      X75),"&lt;"),
                                                                  ""))))</f>
        <v>^</v>
      </c>
      <c r="C75" s="75" t="str">
        <v>MHT2012N</v>
      </c>
      <c r="D75" s="99" t="str">
        <v>Production</v>
      </c>
      <c r="E75" s="66">
        <v>2400</v>
      </c>
      <c r="F75" s="66">
        <v>2500</v>
      </c>
      <c r="G75" s="67">
        <v>1.765671930778443</v>
      </c>
      <c r="H75" s="68">
        <v>32.469100130080562</v>
      </c>
      <c r="I75" s="69">
        <v>8.5</v>
      </c>
      <c r="J75" s="67">
        <v>12.5</v>
      </c>
      <c r="K75" s="68">
        <v>40.969100130080562</v>
      </c>
      <c r="L75" s="67" t="str">
        <v>Driver</v>
      </c>
      <c r="M75" s="70" t="str">
        <v>28 V</v>
      </c>
      <c r="N75" s="70" t="str">
        <v>LDMOS</v>
      </c>
      <c r="O75" s="71" t="str">
        <v>IC</v>
      </c>
      <c r="P75" s="228">
        <v>30</v>
      </c>
      <c r="Q75" s="72">
        <v>0.51400000000000001</v>
      </c>
      <c r="R75" s="73" t="str">
        <v>PAE (CW)</v>
      </c>
      <c r="S75" s="73" t="str">
        <v>PQFN 8 x 8</v>
      </c>
      <c r="T75" s="73" t="str">
        <v>over-molded plastic</v>
      </c>
      <c r="U75" s="73" t="str">
        <v>input pre-matched, output unmatched</v>
      </c>
      <c r="V75" s="73" t="str">
        <v>Single path</v>
      </c>
      <c r="W75" s="74" t="str">
        <v>MMG38151B</v>
      </c>
      <c r="X75" s="106" t="str">
        <v>https://www.nxp.com/docs/en/data-sheet/MHT2012N.pdf</v>
      </c>
      <c r="Y75" s="106"/>
      <c r="Z75" s="77"/>
      <c r="AA75" s="106"/>
      <c r="AB75" s="77"/>
      <c r="AC75" s="77"/>
    </row>
    <row r="76" spans="1:29" s="53" customFormat="1" hidden="1" outlineLevel="1" x14ac:dyDescent="0.2">
      <c r="A76" s="77"/>
      <c r="B76" s="91" t="str">
        <f>IF(ISERROR(D76),HYPERLINK(X76,"^"),IF(X76="","",IF(OR(D76="Production",D76="EOL or NRND"),HYPERLINK(X76,"^"),
                                                           IF(X76&lt;&gt;"-",HYPERLINK(IF(ISERROR(#REF!=""),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"&amp;C76&amp;". I have noted such document may be under NDA.",
                                                                      X76),"&lt;"),
                                                                  ""))))</f>
        <v>^</v>
      </c>
      <c r="C76" s="75" t="str">
        <v>A5G26S008N</v>
      </c>
      <c r="D76" s="99" t="str">
        <v>Production</v>
      </c>
      <c r="E76" s="66">
        <v>2300</v>
      </c>
      <c r="F76" s="66">
        <v>2700</v>
      </c>
      <c r="G76" s="67">
        <v>0.50118723362727269</v>
      </c>
      <c r="H76" s="68">
        <v>27</v>
      </c>
      <c r="I76" s="69">
        <v>13.399999999999999</v>
      </c>
      <c r="J76" s="67">
        <v>10.964781961431855</v>
      </c>
      <c r="K76" s="68">
        <v>40.4</v>
      </c>
      <c r="L76" s="67" t="str">
        <v>Driver</v>
      </c>
      <c r="M76" s="70" t="str">
        <v>48 V</v>
      </c>
      <c r="N76" s="70" t="str">
        <v>GaN</v>
      </c>
      <c r="O76" s="71" t="str">
        <v>Discrete</v>
      </c>
      <c r="P76" s="228">
        <v>19</v>
      </c>
      <c r="Q76" s="72">
        <v>0.16</v>
      </c>
      <c r="R76" s="73" t="str">
        <v>drain efficiency (Class AB) at 10.1 dB PAR</v>
      </c>
      <c r="S76" s="73" t="str">
        <v>DFN 4.5 x 4</v>
      </c>
      <c r="T76" s="73" t="str">
        <v>over-molded plastic</v>
      </c>
      <c r="U76" s="73" t="str">
        <v>input pre-matched, output unmatched</v>
      </c>
      <c r="V76" s="73" t="str">
        <v>Single path</v>
      </c>
      <c r="W76" s="74" t="str">
        <v>BTS6201U</v>
      </c>
      <c r="X76" s="106" t="str">
        <v>https://www.nxp.com/docs/en/data-sheet/A5G26S008N.pdf</v>
      </c>
      <c r="Y76" s="106"/>
      <c r="Z76" s="77"/>
      <c r="AA76" s="106"/>
      <c r="AB76" s="77"/>
      <c r="AC76" s="77"/>
    </row>
    <row r="77" spans="1:29" s="53" customFormat="1" hidden="1" outlineLevel="1" x14ac:dyDescent="0.2">
      <c r="A77" s="77"/>
      <c r="B77" s="91" t="str">
        <f>IF(ISERROR(D77),HYPERLINK(X77,"^"),IF(X77="","",IF(OR(D77="Production",D77="EOL or NRND"),HYPERLINK(X77,"^"),
                                                           IF(X77&lt;&gt;"-",HYPERLINK(IF(ISERROR(#REF!=""),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"&amp;C77&amp;". I have noted such document may be under NDA.",
                                                                      X77),"&lt;"),
                                                                  ""))))</f>
        <v>^</v>
      </c>
      <c r="C77" s="75" t="str">
        <v>A5G35S008N</v>
      </c>
      <c r="D77" s="99" t="str">
        <v>Production</v>
      </c>
      <c r="E77" s="66">
        <v>3300</v>
      </c>
      <c r="F77" s="66">
        <v>4000</v>
      </c>
      <c r="G77" s="67">
        <v>0.50118723362727269</v>
      </c>
      <c r="H77" s="68">
        <v>27</v>
      </c>
      <c r="I77" s="69">
        <v>13</v>
      </c>
      <c r="J77" s="67">
        <v>10</v>
      </c>
      <c r="K77" s="68">
        <v>40</v>
      </c>
      <c r="L77" s="67" t="str">
        <v>Driver</v>
      </c>
      <c r="M77" s="70" t="str">
        <v>48 V</v>
      </c>
      <c r="N77" s="70" t="str">
        <v>GaN</v>
      </c>
      <c r="O77" s="71" t="str">
        <v>Discrete</v>
      </c>
      <c r="P77" s="228">
        <v>21</v>
      </c>
      <c r="Q77" s="72">
        <v>0.18</v>
      </c>
      <c r="R77" s="73" t="str">
        <v>drain efficiency (Class AB) at 9.8 dB PAR</v>
      </c>
      <c r="S77" s="73" t="str">
        <v>DFN 4.5 x 4</v>
      </c>
      <c r="T77" s="73" t="str">
        <v>over-molded plastic</v>
      </c>
      <c r="U77" s="73" t="str">
        <v>input pre-matched, output unmatched</v>
      </c>
      <c r="V77" s="73" t="str">
        <v>Single path</v>
      </c>
      <c r="W77" s="74" t="str">
        <v>BTS6201U</v>
      </c>
      <c r="X77" s="106" t="str">
        <v>https://www.nxp.com/docs/en/data-sheet/A5G35S008N.pdf</v>
      </c>
      <c r="Y77" s="106"/>
      <c r="Z77" s="77"/>
      <c r="AA77" s="106"/>
      <c r="AB77" s="77"/>
      <c r="AC77" s="77"/>
    </row>
    <row r="78" spans="1:29" s="53" customFormat="1" hidden="1" outlineLevel="1" x14ac:dyDescent="0.2">
      <c r="A78" s="77"/>
      <c r="B78" s="91" t="str">
        <f>IF(ISERROR(D78),HYPERLINK(X78,"^"),IF(X78="","",IF(OR(D78="Production",D78="EOL or NRND"),HYPERLINK(X78,"^"),
                                                           IF(X78&lt;&gt;"-",HYPERLINK(IF(ISERROR(#REF!=""),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"&amp;C78&amp;". I have noted such document may be under NDA.",
                                                                      X78),"&lt;"),
                                                                  ""))))</f>
        <v>^</v>
      </c>
      <c r="C78" s="75" t="str">
        <v>A5G35S004N</v>
      </c>
      <c r="D78" s="99" t="str">
        <v>Production</v>
      </c>
      <c r="E78" s="66">
        <v>100</v>
      </c>
      <c r="F78" s="66">
        <v>5800</v>
      </c>
      <c r="G78" s="67">
        <v>0.28183829312644554</v>
      </c>
      <c r="H78" s="68">
        <v>24.5</v>
      </c>
      <c r="I78" s="69">
        <v>12.127578316815736</v>
      </c>
      <c r="J78" s="67">
        <v>4.5999999999999996</v>
      </c>
      <c r="K78" s="68">
        <v>36.627578316815736</v>
      </c>
      <c r="L78" s="67" t="str">
        <v>Driver</v>
      </c>
      <c r="M78" s="70" t="str">
        <v>48 V</v>
      </c>
      <c r="N78" s="70" t="str">
        <v>GaN</v>
      </c>
      <c r="O78" s="71" t="str">
        <v>Discrete</v>
      </c>
      <c r="P78" s="228">
        <v>19</v>
      </c>
      <c r="Q78" s="72">
        <v>0.2</v>
      </c>
      <c r="R78" s="73" t="str">
        <v>drain efficiency (Class AB) at 9.7 dB PAR</v>
      </c>
      <c r="S78" s="73" t="str">
        <v>DFN 4.5 x 4</v>
      </c>
      <c r="T78" s="73" t="str">
        <v>over-molded plastic</v>
      </c>
      <c r="U78" s="73" t="str">
        <v>unmatched</v>
      </c>
      <c r="V78" s="73" t="str">
        <v>Single path</v>
      </c>
      <c r="W78" s="74" t="str">
        <v>BTS6201U</v>
      </c>
      <c r="X78" s="106" t="str">
        <v>https://www.nxp.com/docs/en/data-sheet/A5G35S004N.pdf</v>
      </c>
      <c r="Y78" s="106"/>
      <c r="Z78" s="77"/>
      <c r="AA78" s="106"/>
      <c r="AB78" s="77"/>
      <c r="AC78" s="77"/>
    </row>
    <row r="79" spans="1:29" s="53" customFormat="1" hidden="1" outlineLevel="1" x14ac:dyDescent="0.2">
      <c r="A79" s="77"/>
      <c r="B79" s="91" t="str">
        <f>IF(ISERROR(D79),HYPERLINK(X79,"^"),IF(X79="","",IF(OR(D79="Production",D79="EOL or NRND"),HYPERLINK(X79,"^"),
                                                           IF(X79&lt;&gt;"-",HYPERLINK(IF(ISERROR(#REF!=""),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"&amp;C79&amp;". I have noted such document may be under NDA.",
                                                                      X79),"&lt;"),
                                                                  ""))))</f>
        <v>^</v>
      </c>
      <c r="C79" s="75" t="str">
        <v>A5G26S004N</v>
      </c>
      <c r="D79" s="99" t="str">
        <v>Production</v>
      </c>
      <c r="E79" s="66">
        <v>2300</v>
      </c>
      <c r="F79" s="66">
        <v>2690</v>
      </c>
      <c r="G79" s="67">
        <v>0.25118864315095807</v>
      </c>
      <c r="H79" s="68">
        <v>24</v>
      </c>
      <c r="I79" s="69">
        <v>12</v>
      </c>
      <c r="J79" s="67">
        <v>3.9810717055349767</v>
      </c>
      <c r="K79" s="68">
        <v>36.000000000000007</v>
      </c>
      <c r="L79" s="67" t="str">
        <v>Driver</v>
      </c>
      <c r="M79" s="70" t="str">
        <v>48 V</v>
      </c>
      <c r="N79" s="70" t="str">
        <v>GaN</v>
      </c>
      <c r="O79" s="71" t="str">
        <v>Discrete</v>
      </c>
      <c r="P79" s="228">
        <v>19</v>
      </c>
      <c r="Q79" s="72">
        <v>0.2</v>
      </c>
      <c r="R79" s="73" t="str">
        <v>drain efficiency (Class AB) at 9.8 dB PAR</v>
      </c>
      <c r="S79" s="73" t="str">
        <v>DFN 4.5 x 4</v>
      </c>
      <c r="T79" s="73" t="str">
        <v>over-molded plastic</v>
      </c>
      <c r="U79" s="73" t="str">
        <v>input pre-matched, output unmatched</v>
      </c>
      <c r="V79" s="73" t="str">
        <v>Single path</v>
      </c>
      <c r="W79" s="74" t="str">
        <v>BTS6201U</v>
      </c>
      <c r="X79" s="106" t="str">
        <v>https://www.nxp.com/docs/en/data-sheet/A5G26S004N.pdf</v>
      </c>
      <c r="Y79" s="106"/>
      <c r="Z79" s="77"/>
      <c r="AA79" s="106"/>
      <c r="AB79" s="77"/>
      <c r="AC79" s="77"/>
    </row>
    <row r="80" spans="1:29" s="53" customFormat="1" hidden="1" outlineLevel="1" x14ac:dyDescent="0.2">
      <c r="A80" s="77"/>
      <c r="B80" s="91" t="str">
        <f>IF(ISERROR(D80),HYPERLINK(X80,"^"),IF(X80="","",IF(OR(D80="Production",D80="EOL or NRND"),HYPERLINK(X80,"^"),
                                                           IF(X80&lt;&gt;"-",HYPERLINK(IF(ISERROR(#REF!=""),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"&amp;C80&amp;". I have noted such document may be under NDA.",
                                                                      X80),"&lt;"),
                                                                  ""))))</f>
        <v>^</v>
      </c>
      <c r="C80" s="75" t="str">
        <v>MMZ09312B</v>
      </c>
      <c r="D80" s="99" t="str">
        <v>Production</v>
      </c>
      <c r="E80" s="66">
        <v>400</v>
      </c>
      <c r="F80" s="66">
        <v>1000</v>
      </c>
      <c r="G80" s="67" t="str">
        <v>-</v>
      </c>
      <c r="H80" s="68" t="str">
        <v>-</v>
      </c>
      <c r="I80" s="69" t="str">
        <v>-</v>
      </c>
      <c r="J80" s="67">
        <v>0.91201083935590987</v>
      </c>
      <c r="K80" s="68">
        <v>29.6</v>
      </c>
      <c r="L80" s="67" t="str">
        <v>Pre-driver</v>
      </c>
      <c r="M80" s="70" t="str">
        <v>5 V</v>
      </c>
      <c r="N80" s="70" t="str">
        <v>InGaPHBT</v>
      </c>
      <c r="O80" s="71" t="str">
        <v>MMIC</v>
      </c>
      <c r="P80" s="228">
        <v>31.5</v>
      </c>
      <c r="Q80" s="72" t="str">
        <v>42 dBm</v>
      </c>
      <c r="R80" s="73" t="str">
        <v>OIP3</v>
      </c>
      <c r="S80" s="73" t="str">
        <v>QFN 3 x 3</v>
      </c>
      <c r="T80" s="73" t="str">
        <v>over-molded plastic</v>
      </c>
      <c r="U80" s="73" t="str">
        <v xml:space="preserve">Active Bias Control </v>
      </c>
      <c r="V80" s="73" t="str">
        <v>Single path</v>
      </c>
      <c r="W80" s="74" t="str">
        <v>-</v>
      </c>
      <c r="X80" s="106" t="str">
        <v>https://www.nxp.com/docs/en/data-sheet/MMZ09312B.pdf</v>
      </c>
      <c r="Y80" s="106"/>
      <c r="Z80" s="77"/>
      <c r="AA80" s="106"/>
      <c r="AB80" s="77"/>
      <c r="AC80" s="77"/>
    </row>
    <row r="81" spans="1:29" s="53" customFormat="1" hidden="1" outlineLevel="1" x14ac:dyDescent="0.2">
      <c r="A81" s="77"/>
      <c r="B81" s="91" t="str">
        <f>IF(ISERROR(D81),HYPERLINK(X81,"^"),IF(X81="","",IF(OR(D81="Production",D81="EOL or NRND"),HYPERLINK(X81,"^"),
                                                           IF(X81&lt;&gt;"-",HYPERLINK(IF(ISERROR(#REF!=""),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"&amp;C81&amp;". I have noted such document may be under NDA.",
                                                                      X81),"&lt;"),
                                                                  ""))))</f>
        <v>^</v>
      </c>
      <c r="C81" s="75" t="str">
        <v>BTS6403U</v>
      </c>
      <c r="D81" s="99" t="str">
        <v>Production</v>
      </c>
      <c r="E81" s="66">
        <v>2300</v>
      </c>
      <c r="F81" s="66">
        <v>4200</v>
      </c>
      <c r="G81" s="67" t="str">
        <v>-</v>
      </c>
      <c r="H81" s="68" t="str">
        <v>-</v>
      </c>
      <c r="I81" s="69" t="str">
        <v>-</v>
      </c>
      <c r="J81" s="67">
        <v>0.89125093813374656</v>
      </c>
      <c r="K81" s="68">
        <v>29.500000000000007</v>
      </c>
      <c r="L81" s="67" t="str">
        <v>Pre-driver</v>
      </c>
      <c r="M81" s="70" t="str">
        <v>5 V</v>
      </c>
      <c r="N81" s="70" t="str">
        <v>SiGe</v>
      </c>
      <c r="O81" s="71" t="str">
        <v>MMIC</v>
      </c>
      <c r="P81" s="228">
        <v>38.5</v>
      </c>
      <c r="Q81" s="72" t="str">
        <v>3.5 dB</v>
      </c>
      <c r="R81" s="73" t="str">
        <v>Noise Figure</v>
      </c>
      <c r="S81" s="73" t="str">
        <v>QFN 3 x 3</v>
      </c>
      <c r="T81" s="73" t="str">
        <v>over-molded plastic</v>
      </c>
      <c r="U81" s="73" t="str">
        <v>50-ohm in/out</v>
      </c>
      <c r="V81" s="73" t="str">
        <v>-</v>
      </c>
      <c r="W81" s="74" t="str">
        <v>-</v>
      </c>
      <c r="X81" s="106" t="str">
        <v>https://www.nxp.com/docs/en/data-sheet/BTS6403U.pdf</v>
      </c>
      <c r="Y81" s="106"/>
      <c r="Z81" s="77"/>
      <c r="AA81" s="106"/>
      <c r="AB81" s="77"/>
      <c r="AC81" s="77"/>
    </row>
    <row r="82" spans="1:29" s="53" customFormat="1" hidden="1" outlineLevel="1" x14ac:dyDescent="0.2">
      <c r="A82" s="77"/>
      <c r="B82" s="91" t="str">
        <f>IF(ISERROR(D82),HYPERLINK(X82,"^"),IF(X82="","",IF(OR(D82="Production",D82="EOL or NRND"),HYPERLINK(X82,"^"),
                                                           IF(X82&lt;&gt;"-",HYPERLINK(IF(ISERROR(#REF!=""),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"&amp;C82&amp;". I have noted such document may be under NDA.",
                                                                      X82),"&lt;"),
                                                                  ""))))</f>
        <v>^</v>
      </c>
      <c r="C82" s="75" t="str">
        <v>BTS6305U</v>
      </c>
      <c r="D82" s="99" t="str">
        <v>Production</v>
      </c>
      <c r="E82" s="66">
        <v>2300</v>
      </c>
      <c r="F82" s="66">
        <v>4200</v>
      </c>
      <c r="G82" s="67" t="str">
        <v>-</v>
      </c>
      <c r="H82" s="68" t="str">
        <v>-</v>
      </c>
      <c r="I82" s="69" t="str">
        <v>-</v>
      </c>
      <c r="J82" s="67">
        <v>0.79432823472428205</v>
      </c>
      <c r="K82" s="68">
        <v>29.000000000000004</v>
      </c>
      <c r="L82" s="67" t="str">
        <v>Pre-driver</v>
      </c>
      <c r="M82" s="70" t="str">
        <v>5 V</v>
      </c>
      <c r="N82" s="70" t="str">
        <v>SiGe</v>
      </c>
      <c r="O82" s="71" t="str">
        <v>MMIC</v>
      </c>
      <c r="P82" s="228">
        <v>39.5</v>
      </c>
      <c r="Q82" s="72" t="str">
        <v>4.0 dB</v>
      </c>
      <c r="R82" s="73" t="str">
        <v>Noise Figure</v>
      </c>
      <c r="S82" s="73" t="str">
        <v>QFN 3 x 3</v>
      </c>
      <c r="T82" s="73" t="str">
        <v>over-molded plastic</v>
      </c>
      <c r="U82" s="73" t="str">
        <v>50-ohm in/out</v>
      </c>
      <c r="V82" s="73" t="str">
        <v>Differential input</v>
      </c>
      <c r="W82" s="74" t="str">
        <v>-</v>
      </c>
      <c r="X82" s="106" t="str">
        <v>https://www.nxp.com/docs/en/data-sheet/BTS6305U.pdf</v>
      </c>
      <c r="Y82" s="106"/>
      <c r="Z82" s="77"/>
      <c r="AA82" s="106"/>
      <c r="AB82" s="77"/>
      <c r="AC82" s="77"/>
    </row>
    <row r="83" spans="1:29" s="53" customFormat="1" hidden="1" outlineLevel="1" x14ac:dyDescent="0.2">
      <c r="A83" s="77"/>
      <c r="B83" s="91" t="str">
        <f>IF(ISERROR(D83),HYPERLINK(X83,"^"),IF(X83="","",IF(OR(D83="Production",D83="EOL or NRND"),HYPERLINK(X83,"^"),
                                                           IF(X83&lt;&gt;"-",HYPERLINK(IF(ISERROR(#REF!=""),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"&amp;C83&amp;". I have noted such document may be under NDA.",
                                                                      X83),"&lt;"),
                                                                  ""))))</f>
        <v>^</v>
      </c>
      <c r="C83" s="75" t="str">
        <v>BTS6303U</v>
      </c>
      <c r="D83" s="99" t="str">
        <v>Production</v>
      </c>
      <c r="E83" s="66">
        <v>2300</v>
      </c>
      <c r="F83" s="66">
        <v>5000</v>
      </c>
      <c r="G83" s="67" t="str">
        <v>-</v>
      </c>
      <c r="H83" s="68" t="str">
        <v>-</v>
      </c>
      <c r="I83" s="69" t="str">
        <v>-</v>
      </c>
      <c r="J83" s="67">
        <v>0.63095734448019325</v>
      </c>
      <c r="K83" s="68">
        <v>28</v>
      </c>
      <c r="L83" s="67" t="str">
        <v>Pre-driver</v>
      </c>
      <c r="M83" s="70" t="str">
        <v>5 V</v>
      </c>
      <c r="N83" s="70" t="str">
        <v>SiGe</v>
      </c>
      <c r="O83" s="71" t="str">
        <v>MMIC</v>
      </c>
      <c r="P83" s="228">
        <v>37</v>
      </c>
      <c r="Q83" s="72" t="str">
        <v>3.4 dB</v>
      </c>
      <c r="R83" s="73" t="str">
        <v>Noise Figure</v>
      </c>
      <c r="S83" s="73" t="str">
        <v>QFN 3 x 3</v>
      </c>
      <c r="T83" s="73" t="str">
        <v>over-molded plastic</v>
      </c>
      <c r="U83" s="73" t="str">
        <v>50-ohm in/out</v>
      </c>
      <c r="V83" s="73" t="str">
        <v>-</v>
      </c>
      <c r="W83" s="74" t="str">
        <v>-</v>
      </c>
      <c r="X83" s="106" t="str">
        <v>https://www.nxp.com/docs/en/data-sheet/BTS6303U.pdf</v>
      </c>
      <c r="Y83" s="106"/>
      <c r="Z83" s="77"/>
      <c r="AA83" s="106"/>
      <c r="AB83" s="77"/>
      <c r="AC83" s="77"/>
    </row>
    <row r="84" spans="1:29" s="53" customFormat="1" hidden="1" outlineLevel="1" x14ac:dyDescent="0.2">
      <c r="A84" s="77"/>
      <c r="B84" s="91" t="str">
        <f>IF(ISERROR(D84),HYPERLINK(X84,"^"),IF(X84="","",IF(OR(D84="Production",D84="EOL or NRND"),HYPERLINK(X84,"^"),
                                                           IF(X84&lt;&gt;"-",HYPERLINK(IF(ISERROR(#REF!=""),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"&amp;C84&amp;". I have noted such document may be under NDA.",
                                                                      X84),"&lt;"),
                                                                  ""))))</f>
        <v>^</v>
      </c>
      <c r="C84" s="75" t="str">
        <v>BTS6201U</v>
      </c>
      <c r="D84" s="99" t="str">
        <v>Production</v>
      </c>
      <c r="E84" s="66">
        <v>2300</v>
      </c>
      <c r="F84" s="66">
        <v>4200</v>
      </c>
      <c r="G84" s="67" t="str">
        <v>-</v>
      </c>
      <c r="H84" s="68" t="str">
        <v>-</v>
      </c>
      <c r="I84" s="69" t="str">
        <v>-</v>
      </c>
      <c r="J84" s="67">
        <v>0.63095734448019325</v>
      </c>
      <c r="K84" s="68">
        <v>28</v>
      </c>
      <c r="L84" s="67" t="str">
        <v>Pre-driver</v>
      </c>
      <c r="M84" s="70" t="str">
        <v>5 V</v>
      </c>
      <c r="N84" s="70" t="str">
        <v>SiGe</v>
      </c>
      <c r="O84" s="71" t="str">
        <v>MMIC</v>
      </c>
      <c r="P84" s="228">
        <v>30.5</v>
      </c>
      <c r="Q84" s="72" t="str">
        <v>3.4 dB</v>
      </c>
      <c r="R84" s="73" t="str">
        <v>Noise Figure</v>
      </c>
      <c r="S84" s="73" t="str">
        <v>QFN 3 x 3</v>
      </c>
      <c r="T84" s="73" t="str">
        <v>over-molded plastic</v>
      </c>
      <c r="U84" s="73" t="str">
        <v>50-ohm in/out</v>
      </c>
      <c r="V84" s="73" t="str">
        <v>-</v>
      </c>
      <c r="W84" s="74" t="str">
        <v>-</v>
      </c>
      <c r="X84" s="106" t="str">
        <v>https://www.nxp.com/docs/en/data-sheet/BTS6201U.pdf</v>
      </c>
      <c r="Y84" s="106"/>
      <c r="Z84" s="77"/>
      <c r="AA84" s="106"/>
      <c r="AB84" s="77"/>
      <c r="AC84" s="77"/>
    </row>
    <row r="85" spans="1:29" s="53" customFormat="1" hidden="1" outlineLevel="1" x14ac:dyDescent="0.2">
      <c r="A85" s="77"/>
      <c r="B85" s="91" t="str">
        <f>IF(ISERROR(D85),HYPERLINK(X85,"^"),IF(X85="","",IF(OR(D85="Production",D85="EOL or NRND"),HYPERLINK(X85,"^"),
                                                           IF(X85&lt;&gt;"-",HYPERLINK(IF(ISERROR(#REF!=""),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"&amp;C85&amp;". I have noted such document may be under NDA.",
                                                                      X85),"&lt;"),
                                                                  ""))))</f>
        <v>^</v>
      </c>
      <c r="C85" s="75" t="str">
        <v>BTS6302U</v>
      </c>
      <c r="D85" s="99" t="str">
        <v>Production</v>
      </c>
      <c r="E85" s="66">
        <v>2300</v>
      </c>
      <c r="F85" s="66">
        <v>5000</v>
      </c>
      <c r="G85" s="67" t="str">
        <v>-</v>
      </c>
      <c r="H85" s="68" t="str">
        <v>-</v>
      </c>
      <c r="I85" s="69" t="str">
        <v>-</v>
      </c>
      <c r="J85" s="67">
        <v>0.61659500186148275</v>
      </c>
      <c r="K85" s="68">
        <v>27.900000000000006</v>
      </c>
      <c r="L85" s="67" t="str">
        <v>Pre-driver</v>
      </c>
      <c r="M85" s="70" t="str">
        <v>5 V</v>
      </c>
      <c r="N85" s="70" t="str">
        <v>SiGe</v>
      </c>
      <c r="O85" s="71" t="str">
        <v>MMIC</v>
      </c>
      <c r="P85" s="228">
        <v>36</v>
      </c>
      <c r="Q85" s="72" t="str">
        <v>3.4 dB</v>
      </c>
      <c r="R85" s="73" t="str">
        <v>Noise Figure</v>
      </c>
      <c r="S85" s="73" t="str">
        <v>QFN 3 x 3</v>
      </c>
      <c r="T85" s="73" t="str">
        <v>over-molded plastic</v>
      </c>
      <c r="U85" s="73" t="str">
        <v>50-ohm in/out</v>
      </c>
      <c r="V85" s="73" t="str">
        <v>Differential input</v>
      </c>
      <c r="W85" s="74" t="str">
        <v>-</v>
      </c>
      <c r="X85" s="106" t="str">
        <v>https://www.nxp.com/docs/en/data-sheet/BTS6403U.pdf</v>
      </c>
      <c r="Y85" s="106"/>
      <c r="Z85" s="77"/>
      <c r="AA85" s="106"/>
      <c r="AB85" s="77"/>
      <c r="AC85" s="77"/>
    </row>
    <row r="86" spans="1:29" s="53" customFormat="1" hidden="1" outlineLevel="1" x14ac:dyDescent="0.2">
      <c r="A86" s="77"/>
      <c r="B86" s="91" t="str">
        <f>IF(ISERROR(D86),HYPERLINK(X86,"^"),IF(X86="","",IF(OR(D86="Production",D86="EOL or NRND"),HYPERLINK(X86,"^"),
                                                           IF(X86&lt;&gt;"-",HYPERLINK(IF(ISERROR(#REF!=""),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"&amp;C86&amp;". I have noted such document may be under NDA.",
                                                                      X86),"&lt;"),
                                                                  ""))))</f>
        <v>^</v>
      </c>
      <c r="C86" s="75" t="str">
        <v>MMG3014N</v>
      </c>
      <c r="D86" s="99" t="str">
        <v>Production</v>
      </c>
      <c r="E86" s="66">
        <v>40</v>
      </c>
      <c r="F86" s="66">
        <v>4000</v>
      </c>
      <c r="G86" s="67" t="str">
        <v>-</v>
      </c>
      <c r="H86" s="68" t="str">
        <v>-</v>
      </c>
      <c r="I86" s="69" t="str">
        <v>-</v>
      </c>
      <c r="J86" s="67">
        <v>0.31622776601683822</v>
      </c>
      <c r="K86" s="68">
        <v>25.000000000000004</v>
      </c>
      <c r="L86" s="67" t="str">
        <v>Pre-driver</v>
      </c>
      <c r="M86" s="70" t="str">
        <v>5 V</v>
      </c>
      <c r="N86" s="70" t="str">
        <v>InGaPHBT</v>
      </c>
      <c r="O86" s="71" t="str">
        <v>MMIC</v>
      </c>
      <c r="P86" s="228">
        <v>19.5</v>
      </c>
      <c r="Q86" s="72" t="str">
        <v>40.5 dBm</v>
      </c>
      <c r="R86" s="73" t="str">
        <v>OIP3</v>
      </c>
      <c r="S86" s="73" t="str">
        <v>SOT-89</v>
      </c>
      <c r="T86" s="73" t="str">
        <v>over-molded plastic</v>
      </c>
      <c r="U86" s="73" t="str">
        <v>50-ohm in/out</v>
      </c>
      <c r="V86" s="73" t="str">
        <v>Single path</v>
      </c>
      <c r="W86" s="74" t="str">
        <v>-</v>
      </c>
      <c r="X86" s="106" t="str">
        <v>https://www.nxp.com/docs/en/data-sheet/MMG3014N.pdf</v>
      </c>
      <c r="Y86" s="106"/>
      <c r="Z86" s="77"/>
      <c r="AA86" s="106"/>
      <c r="AB86" s="77"/>
      <c r="AC86" s="77"/>
    </row>
    <row r="87" spans="1:29" s="53" customFormat="1" hidden="1" outlineLevel="1" x14ac:dyDescent="0.2">
      <c r="A87" s="77"/>
      <c r="B87" s="91" t="str">
        <f>IF(ISERROR(D87),HYPERLINK(X87,"^"),IF(X87="","",IF(OR(D87="Production",D87="EOL or NRND"),HYPERLINK(X87,"^"),
                                                           IF(X87&lt;&gt;"-",HYPERLINK(IF(ISERROR(#REF!=""),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"&amp;C87&amp;". I have noted such document may be under NDA.",
                                                                      X87),"&lt;"),
                                                                  ""))))</f>
        <v>^</v>
      </c>
      <c r="C87" s="75" t="str">
        <v>A3M40PD012</v>
      </c>
      <c r="D87" s="99" t="str">
        <v>Production</v>
      </c>
      <c r="E87" s="66">
        <v>2300</v>
      </c>
      <c r="F87" s="66">
        <v>4200</v>
      </c>
      <c r="G87" s="67" t="str">
        <v>-</v>
      </c>
      <c r="H87" s="68" t="str">
        <v>-</v>
      </c>
      <c r="I87" s="69" t="str">
        <v>-</v>
      </c>
      <c r="J87" s="67">
        <v>0.31622776601683822</v>
      </c>
      <c r="K87" s="68">
        <v>25.000000000000004</v>
      </c>
      <c r="L87" s="67" t="str">
        <v>Pre-driver</v>
      </c>
      <c r="M87" s="70" t="str">
        <v>3.3 V</v>
      </c>
      <c r="N87" s="70" t="str">
        <v>SiGe</v>
      </c>
      <c r="O87" s="71" t="str">
        <v>Multi-Chip Module</v>
      </c>
      <c r="P87" s="228">
        <v>34</v>
      </c>
      <c r="Q87" s="72" t="str">
        <v>330 mW</v>
      </c>
      <c r="R87" s="73" t="str">
        <v>power consumption</v>
      </c>
      <c r="S87" s="73" t="str">
        <v>2.2 x 2.2 LGA</v>
      </c>
      <c r="T87" s="73" t="str">
        <v>over-molded plastic</v>
      </c>
      <c r="U87" s="73" t="str">
        <v xml:space="preserve">50-ohm in/out </v>
      </c>
      <c r="V87" s="73" t="str">
        <v>-</v>
      </c>
      <c r="W87" s="74" t="str">
        <v>-</v>
      </c>
      <c r="X87" s="106" t="str">
        <v xml:space="preserve">https://www.nxp.com/docs/en/data-sheet/A3M40PD012.pdf </v>
      </c>
      <c r="Y87" s="106"/>
      <c r="Z87" s="77"/>
      <c r="AA87" s="106"/>
      <c r="AB87" s="77"/>
      <c r="AC87" s="77"/>
    </row>
    <row r="88" spans="1:29" s="53" customFormat="1" hidden="1" outlineLevel="1" x14ac:dyDescent="0.2">
      <c r="A88" s="77"/>
      <c r="B88" s="91" t="str">
        <f>IF(ISERROR(D88),HYPERLINK(X88,"^"),IF(X88="","",IF(OR(D88="Production",D88="EOL or NRND"),HYPERLINK(X88,"^"),
                                                           IF(X88&lt;&gt;"-",HYPERLINK(IF(ISERROR(#REF!=""),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"&amp;C88&amp;". I have noted such document may be under NDA.",
                                                                      X88),"&lt;"),
                                                                  ""))))</f>
        <v>^</v>
      </c>
      <c r="C88" s="75" t="str">
        <v>MMG20241H</v>
      </c>
      <c r="D88" s="99" t="str">
        <v>Production</v>
      </c>
      <c r="E88" s="66">
        <v>450</v>
      </c>
      <c r="F88" s="66">
        <v>2800</v>
      </c>
      <c r="G88" s="67" t="str">
        <v>-</v>
      </c>
      <c r="H88" s="68" t="str">
        <v>-</v>
      </c>
      <c r="I88" s="69" t="str">
        <v>-</v>
      </c>
      <c r="J88" s="67">
        <v>0.1</v>
      </c>
      <c r="K88" s="68">
        <v>20</v>
      </c>
      <c r="L88" s="67" t="str">
        <v>Pre-driver</v>
      </c>
      <c r="M88" s="70" t="str">
        <v>5 V</v>
      </c>
      <c r="N88" s="70" t="str">
        <v>GaAs</v>
      </c>
      <c r="O88" s="71" t="str">
        <v>MMIC</v>
      </c>
      <c r="P88" s="228">
        <v>20</v>
      </c>
      <c r="Q88" s="72" t="str">
        <v>38 dBm</v>
      </c>
      <c r="R88" s="73" t="str">
        <v>OIP3</v>
      </c>
      <c r="S88" s="73" t="str">
        <v>SOT-89</v>
      </c>
      <c r="T88" s="73" t="str">
        <v>over-molded plastic</v>
      </c>
      <c r="U88" s="73" t="str">
        <v xml:space="preserve">50-ohm in/out </v>
      </c>
      <c r="V88" s="73" t="str">
        <v>Single path</v>
      </c>
      <c r="W88" s="74" t="str">
        <v>-</v>
      </c>
      <c r="X88" s="106" t="str">
        <v>https://www.nxp.com/docs/en/data-sheet/MMG20241H.pdf</v>
      </c>
      <c r="Y88" s="106"/>
      <c r="Z88" s="77"/>
      <c r="AA88" s="106"/>
      <c r="AB88" s="77"/>
      <c r="AC88" s="77"/>
    </row>
    <row r="89" spans="1:29" s="53" customFormat="1" hidden="1" outlineLevel="1" x14ac:dyDescent="0.2">
      <c r="A89" s="77"/>
      <c r="B89" s="91" t="str">
        <f>IF(ISERROR(D89),HYPERLINK(X89,"^"),IF(X89="","",IF(OR(D89="Production",D89="EOL or NRND"),HYPERLINK(X89,"^"),
                                                           IF(X89&lt;&gt;"-",HYPERLINK(IF(ISERROR(#REF!=""),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"&amp;C89&amp;". I have noted such document may be under NDA.",
                                                                      X89),"&lt;"),
                                                                  ""))))</f>
        <v>^</v>
      </c>
      <c r="C89" s="75" t="str">
        <v>MMG3H21N</v>
      </c>
      <c r="D89" s="99" t="str">
        <v>Production</v>
      </c>
      <c r="E89" s="66">
        <v>0</v>
      </c>
      <c r="F89" s="66">
        <v>6000</v>
      </c>
      <c r="G89" s="67" t="str">
        <v>-</v>
      </c>
      <c r="H89" s="68" t="str">
        <v>-</v>
      </c>
      <c r="I89" s="69" t="str">
        <v>-</v>
      </c>
      <c r="J89" s="67">
        <v>8.5113803820237741E-2</v>
      </c>
      <c r="K89" s="68">
        <v>19.300000000000004</v>
      </c>
      <c r="L89" s="67" t="str">
        <v>Pre-driver</v>
      </c>
      <c r="M89" s="70" t="str">
        <v>5 V</v>
      </c>
      <c r="N89" s="70" t="str">
        <v>InGaPHBT</v>
      </c>
      <c r="O89" s="71" t="str">
        <v>MMIC</v>
      </c>
      <c r="P89" s="228">
        <v>20.5</v>
      </c>
      <c r="Q89" s="72" t="str">
        <v>37 dBm</v>
      </c>
      <c r="R89" s="73" t="str">
        <v>OIP3</v>
      </c>
      <c r="S89" s="73" t="str">
        <v>SOT-89</v>
      </c>
      <c r="T89" s="73" t="str">
        <v>over-molded plastic</v>
      </c>
      <c r="U89" s="73" t="str">
        <v>50-ohm in/out</v>
      </c>
      <c r="V89" s="73" t="str">
        <v>Single path</v>
      </c>
      <c r="W89" s="74" t="str">
        <v>-</v>
      </c>
      <c r="X89" s="106" t="str">
        <v>https://www.nxp.com/docs/en/data-sheet/MMG3H21NT1.pdf</v>
      </c>
      <c r="Y89" s="106"/>
      <c r="Z89" s="77"/>
      <c r="AA89" s="106"/>
      <c r="AB89" s="77"/>
      <c r="AC89" s="77"/>
    </row>
    <row r="90" spans="1:29" s="53" customFormat="1" hidden="1" outlineLevel="1" x14ac:dyDescent="0.2">
      <c r="A90" s="77"/>
      <c r="B90" s="91" t="str">
        <f>IF(ISERROR(D90),HYPERLINK(X90,"^"),IF(X90="","",IF(OR(D90="Production",D90="EOL or NRND"),HYPERLINK(X90,"^"),
                                                           IF(X90&lt;&gt;"-",HYPERLINK(IF(ISERROR(#REF!=""),
                                                                     "mailto:rfproduct.marketing@nxp.com?subject=Preliminary Data Sheet request from NXP RF Product Selection Assistant&amp;body=Hi, I would like to receive the preliminary data sheet for "&amp;C90&amp;". I have noted such document may be under NDA.",
                                                                      X90),"&lt;"),
                                                                  ""))))</f>
        <v>^</v>
      </c>
      <c r="C90" s="75" t="str">
        <v>MMG38151B</v>
      </c>
      <c r="D90" s="99" t="str">
        <v>Production</v>
      </c>
      <c r="E90" s="66">
        <v>0</v>
      </c>
      <c r="F90" s="66">
        <v>6000</v>
      </c>
      <c r="G90" s="67" t="str">
        <v>-</v>
      </c>
      <c r="H90" s="68" t="str">
        <v>-</v>
      </c>
      <c r="I90" s="69" t="str">
        <v>-</v>
      </c>
      <c r="J90" s="67">
        <v>6.9183097091893658E-2</v>
      </c>
      <c r="K90" s="68">
        <v>18.400000000000002</v>
      </c>
      <c r="L90" s="67" t="str">
        <v>Pre-driver</v>
      </c>
      <c r="M90" s="70" t="str">
        <v>5 V</v>
      </c>
      <c r="N90" s="70" t="str">
        <v>InGaPHBT</v>
      </c>
      <c r="O90" s="71" t="str">
        <v>MMIC</v>
      </c>
      <c r="P90" s="228">
        <v>19</v>
      </c>
      <c r="Q90" s="72" t="str">
        <v>25 dBm</v>
      </c>
      <c r="R90" s="73" t="str">
        <v>OIP3</v>
      </c>
      <c r="S90" s="73" t="str">
        <v>SOT-89</v>
      </c>
      <c r="T90" s="73" t="str">
        <v>over-molded plastic</v>
      </c>
      <c r="U90" s="73" t="str">
        <v>50-ohm in/out</v>
      </c>
      <c r="V90" s="73" t="str">
        <v>Single path</v>
      </c>
      <c r="W90" s="74" t="str">
        <v>-</v>
      </c>
      <c r="X90" s="106" t="str">
        <v>https://www.nxp.com/docs/en/data-sheet/MMG38151B.pdf</v>
      </c>
      <c r="Y90" s="106"/>
      <c r="Z90" s="77"/>
      <c r="AA90" s="106"/>
      <c r="AB90" s="77"/>
      <c r="AC90" s="77"/>
    </row>
    <row r="91" spans="1:29" s="53" customFormat="1" ht="14.25" customHeight="1" collapsed="1" x14ac:dyDescent="0.2">
      <c r="A91" s="153" t="str">
        <f>IF(C16="","","&lt;")</f>
        <v>&lt;</v>
      </c>
      <c r="B91" s="78" t="str">
        <f>IF(C16="","","Show more")</f>
        <v>Show more</v>
      </c>
      <c r="C91" s="154"/>
      <c r="P91" s="229"/>
      <c r="W91" s="279"/>
      <c r="X91" s="106"/>
      <c r="Y91" s="106"/>
      <c r="Z91" s="77"/>
      <c r="AA91" s="106"/>
      <c r="AB91" s="77"/>
      <c r="AC91" s="77"/>
    </row>
    <row r="92" spans="1:29" s="53" customFormat="1" ht="14.25" customHeight="1" x14ac:dyDescent="0.2">
      <c r="A92" s="77"/>
      <c r="B92" s="92"/>
      <c r="C92" s="75"/>
      <c r="D92" s="99"/>
      <c r="E92" s="93"/>
      <c r="F92" s="65"/>
      <c r="G92" s="64"/>
      <c r="H92" s="66"/>
      <c r="I92" s="94"/>
      <c r="J92" s="67"/>
      <c r="K92" s="77"/>
      <c r="L92" s="296" t="str">
        <f>IF(OR(' '!E3+' '!F3+' '!AB2-1=0,K91&lt;&gt;""),"","Data is already filtered on the Selector Guide for older Excel versions."&amp;CHAR(10)&amp;"This tab is used as the source for the above table: you need to remove filters there."&amp; CHAR(10)&amp;CHAR(10)&amp;"Go to the tab with no name on the right, remove Fmin and Fmax and select the option showing ""All devices"".")</f>
        <v/>
      </c>
      <c r="M92" s="296"/>
      <c r="N92" s="296"/>
      <c r="O92" s="296"/>
      <c r="P92" s="296"/>
      <c r="Q92" s="98"/>
      <c r="R92" s="98"/>
      <c r="S92" s="98"/>
      <c r="T92" s="73"/>
      <c r="U92" s="73"/>
      <c r="V92" s="73"/>
      <c r="W92" s="74"/>
      <c r="X92" s="126"/>
      <c r="Y92" s="106"/>
      <c r="Z92" s="106"/>
      <c r="AA92" s="77"/>
      <c r="AB92" s="106"/>
      <c r="AC92" s="77"/>
    </row>
    <row r="93" spans="1:29" s="53" customFormat="1" x14ac:dyDescent="0.2">
      <c r="A93" s="77"/>
      <c r="B93" s="78" t="s">
        <v>67</v>
      </c>
      <c r="C93" s="77"/>
      <c r="D93" s="66"/>
      <c r="E93" s="66"/>
      <c r="F93" s="95"/>
      <c r="G93" s="67"/>
      <c r="H93" s="68"/>
      <c r="I93" s="70"/>
      <c r="J93" s="70"/>
      <c r="K93" s="98"/>
      <c r="L93" s="296"/>
      <c r="M93" s="296"/>
      <c r="N93" s="296"/>
      <c r="O93" s="296"/>
      <c r="P93" s="296"/>
      <c r="Q93" s="98"/>
      <c r="R93" s="98"/>
      <c r="S93" s="73"/>
      <c r="T93" s="73"/>
      <c r="U93" s="73"/>
      <c r="V93" s="74"/>
      <c r="W93" s="280"/>
      <c r="X93" s="126"/>
      <c r="Y93" s="106"/>
      <c r="Z93" s="106"/>
      <c r="AA93" s="77"/>
      <c r="AB93" s="106"/>
    </row>
    <row r="94" spans="1:29" s="144" customFormat="1" ht="34.5" customHeight="1" x14ac:dyDescent="0.2">
      <c r="A94" s="142"/>
      <c r="B94" s="143"/>
      <c r="C94" s="87" t="s">
        <v>68</v>
      </c>
      <c r="D94" s="198" t="s">
        <v>51</v>
      </c>
      <c r="E94" s="198" t="s">
        <v>52</v>
      </c>
      <c r="F94" s="303" t="s">
        <v>55</v>
      </c>
      <c r="G94" s="304"/>
      <c r="H94" s="223" t="s">
        <v>69</v>
      </c>
      <c r="I94" s="198" t="s">
        <v>59</v>
      </c>
      <c r="J94" s="198" t="s">
        <v>56</v>
      </c>
      <c r="K94" s="187" t="str" cm="1">
        <f t="array" ref="K94">IFERROR(IF(_xlfn._xlws.FILTER(A1:A1,A1:A1=" ")=" ",""),"Link for older Excel versions.")</f>
        <v/>
      </c>
      <c r="L94" s="296"/>
      <c r="M94" s="296"/>
      <c r="N94" s="296"/>
      <c r="O94" s="296"/>
      <c r="P94" s="296"/>
      <c r="Q94" s="188"/>
      <c r="R94" s="188"/>
      <c r="S94" s="189"/>
      <c r="T94" s="189"/>
      <c r="U94" s="189"/>
      <c r="V94" s="190"/>
      <c r="W94" s="282"/>
      <c r="X94" s="147"/>
      <c r="Y94" s="149"/>
      <c r="Z94" s="149"/>
      <c r="AA94" s="142"/>
      <c r="AB94" s="142"/>
    </row>
    <row r="95" spans="1:29" s="144" customFormat="1" x14ac:dyDescent="0.2">
      <c r="A95" s="142"/>
      <c r="B95" s="191"/>
      <c r="C95" s="150" t="str" cm="1">
        <f t="array" ref="C95:J207">_xlfn._xlws.SORT(
       _xlfn._xlws.FILTER(
            'Board List'!E3:L146,
            (
                   ((AX2=1) * ('Board List'!F3:F146&lt;BA3+20)   *    ('Board List'!G3:G146&gt;=AZ3-20))
                   +
                   ((AX2=2) * ('Board List'!F3:F146&lt;=AZ3+20)   *    ('Board List'!G3:G146&gt;=BA3-20))
             )
            *
            (
                  ('Board List'!H3:H146&gt;=BD3) *  ('Board List'!H3:H146&lt;=BD2)
            )
            *
            ISNUMBER(SEARCH(AX3,  'Board List'!E3:E146))
            *
            IFERROR(IF(#REF!="Y",'Board List'!C3:C146&lt;&gt;"5. NRND",1),1)
        ),
COLUMN($F$94)-2,-1)</f>
        <v>MRF13750H (2 transistors)</v>
      </c>
      <c r="D95" s="100">
        <v>1300</v>
      </c>
      <c r="E95" s="100">
        <v>1300</v>
      </c>
      <c r="F95" s="101">
        <v>1100</v>
      </c>
      <c r="G95" s="225">
        <v>60.413926851582254</v>
      </c>
      <c r="H95" s="102" t="str">
        <v xml:space="preserve">CW </v>
      </c>
      <c r="I95" s="224">
        <v>16</v>
      </c>
      <c r="J95" s="123">
        <v>50</v>
      </c>
      <c r="K95" s="188"/>
      <c r="L95" s="188"/>
      <c r="M95" s="188"/>
      <c r="N95" s="188"/>
      <c r="O95" s="188"/>
      <c r="P95" s="188"/>
      <c r="Q95" s="188"/>
      <c r="R95" s="188"/>
      <c r="S95" s="189"/>
      <c r="T95" s="189"/>
      <c r="U95" s="189"/>
      <c r="V95" s="190"/>
      <c r="W95" s="282"/>
      <c r="X95" s="147"/>
      <c r="Y95" s="149"/>
      <c r="Z95" s="149"/>
      <c r="AA95" s="142"/>
      <c r="AB95" s="142"/>
    </row>
    <row r="96" spans="1:29" s="144" customFormat="1" x14ac:dyDescent="0.2">
      <c r="A96" s="142"/>
      <c r="B96" s="143"/>
      <c r="C96" s="150" t="str">
        <v>A5G07H800W19N</v>
      </c>
      <c r="D96" s="100">
        <v>758</v>
      </c>
      <c r="E96" s="100">
        <v>821</v>
      </c>
      <c r="F96" s="101">
        <v>955</v>
      </c>
      <c r="G96" s="225">
        <v>59.8</v>
      </c>
      <c r="H96" s="102" t="str">
        <v>50.5 dBm Avg.</v>
      </c>
      <c r="I96" s="224">
        <v>18</v>
      </c>
      <c r="J96" s="123">
        <v>48</v>
      </c>
      <c r="K96" s="142"/>
      <c r="L96" s="142"/>
      <c r="M96" s="142"/>
      <c r="N96" s="142"/>
      <c r="O96" s="142"/>
      <c r="P96" s="142"/>
      <c r="Q96" s="189"/>
      <c r="R96" s="192"/>
      <c r="S96" s="189"/>
      <c r="T96" s="189"/>
      <c r="U96" s="189"/>
      <c r="V96" s="190"/>
      <c r="W96" s="282"/>
      <c r="X96" s="147"/>
      <c r="Y96" s="149"/>
      <c r="Z96" s="149"/>
      <c r="AA96" s="142"/>
      <c r="AB96" s="142"/>
    </row>
    <row r="97" spans="1:28" s="144" customFormat="1" x14ac:dyDescent="0.2">
      <c r="A97" s="142"/>
      <c r="B97" s="143"/>
      <c r="C97" s="150" t="str">
        <v>A3V07H600-42N</v>
      </c>
      <c r="D97" s="100">
        <v>758</v>
      </c>
      <c r="E97" s="100">
        <v>798</v>
      </c>
      <c r="F97" s="101">
        <v>794</v>
      </c>
      <c r="G97" s="225">
        <v>58.998205024270966</v>
      </c>
      <c r="H97" s="102" t="str">
        <v>50.5 dBm Avg.</v>
      </c>
      <c r="I97" s="224">
        <v>17</v>
      </c>
      <c r="J97" s="123">
        <v>48</v>
      </c>
      <c r="K97" s="142"/>
      <c r="L97" s="142"/>
      <c r="M97" s="142"/>
      <c r="N97" s="142"/>
      <c r="O97" s="142"/>
      <c r="P97" s="142"/>
      <c r="Q97" s="189"/>
      <c r="R97" s="192"/>
      <c r="S97" s="189"/>
      <c r="T97" s="189"/>
      <c r="U97" s="189"/>
      <c r="V97" s="190"/>
      <c r="W97" s="282"/>
      <c r="X97" s="147"/>
      <c r="Y97" s="149"/>
      <c r="Z97" s="149"/>
      <c r="AA97" s="142"/>
      <c r="AB97" s="142"/>
    </row>
    <row r="98" spans="1:28" s="144" customFormat="1" x14ac:dyDescent="0.2">
      <c r="A98" s="142"/>
      <c r="B98" s="143"/>
      <c r="C98" s="150" t="str">
        <v>A2V09H525-04N</v>
      </c>
      <c r="D98" s="100">
        <v>758</v>
      </c>
      <c r="E98" s="100">
        <v>803</v>
      </c>
      <c r="F98" s="101">
        <v>759</v>
      </c>
      <c r="G98" s="225">
        <v>58.802417758954803</v>
      </c>
      <c r="H98" s="102" t="str">
        <v>50.8 dBm Avg.</v>
      </c>
      <c r="I98" s="224">
        <v>18</v>
      </c>
      <c r="J98" s="123">
        <v>48</v>
      </c>
      <c r="K98" s="145"/>
      <c r="L98" s="193"/>
      <c r="M98" s="193"/>
      <c r="N98" s="192"/>
      <c r="O98" s="194"/>
      <c r="P98" s="195"/>
      <c r="Q98" s="142"/>
      <c r="R98" s="192"/>
      <c r="S98" s="189"/>
      <c r="T98" s="189"/>
      <c r="U98" s="189"/>
      <c r="V98" s="190"/>
      <c r="W98" s="282"/>
      <c r="X98" s="147"/>
      <c r="Y98" s="149"/>
      <c r="Z98" s="149"/>
      <c r="AA98" s="142"/>
      <c r="AB98" s="142"/>
    </row>
    <row r="99" spans="1:28" s="144" customFormat="1" x14ac:dyDescent="0.2">
      <c r="A99" s="142"/>
      <c r="B99" s="143"/>
      <c r="C99" s="150" t="str">
        <v>A2V09H525-04N</v>
      </c>
      <c r="D99" s="100">
        <v>920</v>
      </c>
      <c r="E99" s="100">
        <v>960</v>
      </c>
      <c r="F99" s="101">
        <v>759</v>
      </c>
      <c r="G99" s="225">
        <v>58.802417758954803</v>
      </c>
      <c r="H99" s="102" t="str">
        <v>50.8 dBm Avg.</v>
      </c>
      <c r="I99" s="224">
        <v>18</v>
      </c>
      <c r="J99" s="123">
        <v>48</v>
      </c>
      <c r="K99" s="145"/>
      <c r="L99" s="193"/>
      <c r="M99" s="193"/>
      <c r="N99" s="192"/>
      <c r="O99" s="194"/>
      <c r="P99" s="195"/>
      <c r="Q99" s="189"/>
      <c r="R99" s="192"/>
      <c r="S99" s="189"/>
      <c r="T99" s="189"/>
      <c r="U99" s="189"/>
      <c r="V99" s="190"/>
      <c r="W99" s="282"/>
      <c r="X99" s="147"/>
      <c r="Y99" s="149"/>
      <c r="Z99" s="149"/>
      <c r="AA99" s="142"/>
      <c r="AB99" s="142"/>
    </row>
    <row r="100" spans="1:28" s="144" customFormat="1" x14ac:dyDescent="0.2">
      <c r="A100" s="142"/>
      <c r="B100" s="143"/>
      <c r="C100" s="150" t="str">
        <v>MRF13750H</v>
      </c>
      <c r="D100" s="100">
        <v>902</v>
      </c>
      <c r="E100" s="100">
        <v>928</v>
      </c>
      <c r="F100" s="101">
        <v>750</v>
      </c>
      <c r="G100" s="225">
        <v>58.750612633917001</v>
      </c>
      <c r="H100" s="102" t="str">
        <v>CW, 915 MHz band</v>
      </c>
      <c r="I100" s="224">
        <v>19</v>
      </c>
      <c r="J100" s="123">
        <v>50</v>
      </c>
      <c r="K100" s="145"/>
      <c r="L100" s="196"/>
      <c r="M100" s="196"/>
      <c r="N100" s="192"/>
      <c r="O100" s="194"/>
      <c r="P100" s="195"/>
      <c r="Q100" s="189"/>
      <c r="R100" s="192"/>
      <c r="S100" s="189"/>
      <c r="T100" s="189"/>
      <c r="U100" s="189"/>
      <c r="V100" s="190"/>
      <c r="W100" s="282"/>
      <c r="X100" s="147"/>
      <c r="Y100" s="149"/>
      <c r="Z100" s="149"/>
      <c r="AA100" s="142"/>
      <c r="AB100" s="142"/>
    </row>
    <row r="101" spans="1:28" s="144" customFormat="1" x14ac:dyDescent="0.2">
      <c r="A101" s="142"/>
      <c r="B101" s="143"/>
      <c r="C101" s="150" t="str">
        <v>AFV10700H</v>
      </c>
      <c r="D101" s="100">
        <v>960</v>
      </c>
      <c r="E101" s="100">
        <v>1215</v>
      </c>
      <c r="F101" s="101">
        <v>700</v>
      </c>
      <c r="G101" s="225">
        <v>58.450980400142569</v>
      </c>
      <c r="H101" s="102" t="str">
        <v>Pulse</v>
      </c>
      <c r="I101" s="224">
        <v>16</v>
      </c>
      <c r="J101" s="123">
        <v>50</v>
      </c>
      <c r="K101" s="145"/>
      <c r="L101" s="142"/>
      <c r="M101" s="142"/>
      <c r="N101" s="142"/>
      <c r="O101" s="142"/>
      <c r="P101" s="142"/>
      <c r="Q101" s="189"/>
      <c r="R101" s="192"/>
      <c r="S101" s="189"/>
      <c r="T101" s="189"/>
      <c r="U101" s="189"/>
      <c r="V101" s="190"/>
      <c r="W101" s="282"/>
      <c r="X101" s="147"/>
      <c r="Y101" s="149"/>
      <c r="Z101" s="149"/>
      <c r="AA101" s="142"/>
      <c r="AB101" s="142"/>
    </row>
    <row r="102" spans="1:28" s="144" customFormat="1" x14ac:dyDescent="0.2">
      <c r="A102" s="142"/>
      <c r="B102" s="143"/>
      <c r="C102" s="150" t="str">
        <v>AFV10700H</v>
      </c>
      <c r="D102" s="100">
        <v>1030</v>
      </c>
      <c r="E102" s="100">
        <v>1090</v>
      </c>
      <c r="F102" s="101">
        <v>700</v>
      </c>
      <c r="G102" s="225">
        <v>58.450980400142569</v>
      </c>
      <c r="H102" s="102" t="str">
        <v>Pulse</v>
      </c>
      <c r="I102" s="224">
        <v>19</v>
      </c>
      <c r="J102" s="123">
        <v>50</v>
      </c>
      <c r="K102" s="145"/>
      <c r="L102" s="142"/>
      <c r="M102" s="142"/>
      <c r="N102" s="142"/>
      <c r="O102" s="142"/>
      <c r="P102" s="142"/>
      <c r="Q102" s="189"/>
      <c r="R102" s="192"/>
      <c r="S102" s="189"/>
      <c r="T102" s="189"/>
      <c r="U102" s="189"/>
      <c r="V102" s="190"/>
      <c r="W102" s="282"/>
      <c r="X102" s="147"/>
      <c r="Y102" s="149"/>
      <c r="Z102" s="149"/>
      <c r="AA102" s="142"/>
      <c r="AB102" s="142"/>
    </row>
    <row r="103" spans="1:28" s="144" customFormat="1" x14ac:dyDescent="0.2">
      <c r="A103" s="142"/>
      <c r="B103" s="143"/>
      <c r="C103" s="150" t="str">
        <v>MRF13750H</v>
      </c>
      <c r="D103" s="100">
        <v>1300</v>
      </c>
      <c r="E103" s="100">
        <v>1300</v>
      </c>
      <c r="F103" s="101">
        <v>700</v>
      </c>
      <c r="G103" s="225">
        <v>58.450980400142569</v>
      </c>
      <c r="H103" s="102" t="str">
        <v>CW</v>
      </c>
      <c r="I103" s="224">
        <v>17</v>
      </c>
      <c r="J103" s="123">
        <v>50</v>
      </c>
      <c r="K103" s="145"/>
      <c r="L103" s="142"/>
      <c r="M103" s="142"/>
      <c r="N103" s="142"/>
      <c r="O103" s="142"/>
      <c r="P103" s="142"/>
      <c r="Q103" s="189"/>
      <c r="R103" s="192"/>
      <c r="S103" s="189"/>
      <c r="T103" s="189"/>
      <c r="U103" s="189"/>
      <c r="V103" s="190"/>
      <c r="W103" s="282"/>
      <c r="X103" s="147"/>
      <c r="Y103" s="149"/>
      <c r="Z103" s="149"/>
      <c r="AA103" s="142"/>
      <c r="AB103" s="142"/>
    </row>
    <row r="104" spans="1:28" s="144" customFormat="1" hidden="1" outlineLevel="1" x14ac:dyDescent="0.2">
      <c r="A104" s="142"/>
      <c r="B104" s="143"/>
      <c r="C104" s="150" t="str">
        <v>A5G18H610W19N</v>
      </c>
      <c r="D104" s="100">
        <v>1805</v>
      </c>
      <c r="E104" s="100">
        <v>1880</v>
      </c>
      <c r="F104" s="101">
        <v>629.50618285719906</v>
      </c>
      <c r="G104" s="225">
        <v>57.99</v>
      </c>
      <c r="H104" s="102" t="str">
        <v xml:space="preserve">49.3 dBm Avg. </v>
      </c>
      <c r="I104" s="224">
        <v>17</v>
      </c>
      <c r="J104" s="123">
        <v>48</v>
      </c>
      <c r="K104" s="145"/>
      <c r="L104" s="142"/>
      <c r="M104" s="142"/>
      <c r="N104" s="142"/>
      <c r="O104" s="142"/>
      <c r="P104" s="142"/>
      <c r="Q104" s="142"/>
      <c r="R104" s="142"/>
      <c r="S104" s="146"/>
      <c r="T104" s="146"/>
      <c r="U104" s="142"/>
      <c r="V104" s="142"/>
      <c r="W104" s="282"/>
      <c r="X104" s="147"/>
      <c r="Y104" s="149"/>
      <c r="Z104" s="149"/>
      <c r="AA104" s="142"/>
      <c r="AB104" s="142"/>
    </row>
    <row r="105" spans="1:28" s="144" customFormat="1" hidden="1" outlineLevel="1" x14ac:dyDescent="0.2">
      <c r="A105" s="142"/>
      <c r="B105" s="143"/>
      <c r="C105" s="150" t="str">
        <v>A2V07H525-04N</v>
      </c>
      <c r="D105" s="100">
        <v>595</v>
      </c>
      <c r="E105" s="100">
        <v>652</v>
      </c>
      <c r="F105" s="101">
        <v>602</v>
      </c>
      <c r="G105" s="225">
        <v>57.795964912578242</v>
      </c>
      <c r="H105" s="102" t="str">
        <v>50.8 dBm Avg.</v>
      </c>
      <c r="I105" s="224">
        <v>17</v>
      </c>
      <c r="J105" s="123">
        <v>48</v>
      </c>
      <c r="K105" s="145"/>
      <c r="L105" s="142"/>
      <c r="M105" s="142"/>
      <c r="N105" s="142"/>
      <c r="O105" s="142"/>
      <c r="P105" s="142"/>
      <c r="Q105" s="142"/>
      <c r="R105" s="142"/>
      <c r="S105" s="146"/>
      <c r="T105" s="146"/>
      <c r="U105" s="142"/>
      <c r="V105" s="142"/>
      <c r="W105" s="282"/>
      <c r="X105" s="147"/>
      <c r="Y105" s="149"/>
      <c r="Z105" s="149"/>
      <c r="AA105" s="142"/>
      <c r="AB105" s="142"/>
    </row>
    <row r="106" spans="1:28" s="144" customFormat="1" hidden="1" outlineLevel="1" x14ac:dyDescent="0.2">
      <c r="A106" s="142"/>
      <c r="B106" s="143"/>
      <c r="C106" s="150" t="str">
        <v>A2V07H525-04N</v>
      </c>
      <c r="D106" s="100">
        <v>758</v>
      </c>
      <c r="E106" s="100">
        <v>822</v>
      </c>
      <c r="F106" s="101">
        <v>602</v>
      </c>
      <c r="G106" s="225">
        <v>57.795964912578242</v>
      </c>
      <c r="H106" s="102" t="str">
        <v>50.8 dBm Avg.</v>
      </c>
      <c r="I106" s="224">
        <v>18</v>
      </c>
      <c r="J106" s="123">
        <v>48</v>
      </c>
      <c r="K106" s="145"/>
      <c r="L106" s="142"/>
      <c r="M106" s="142"/>
      <c r="N106" s="142"/>
      <c r="O106" s="142"/>
      <c r="P106" s="142"/>
      <c r="Q106" s="142"/>
      <c r="R106" s="142"/>
      <c r="S106" s="146"/>
      <c r="T106" s="146"/>
      <c r="U106" s="142"/>
      <c r="V106" s="142"/>
      <c r="W106" s="282"/>
      <c r="X106" s="147"/>
      <c r="Y106" s="149"/>
      <c r="Z106" s="149"/>
      <c r="AA106" s="142"/>
      <c r="AB106" s="142"/>
    </row>
    <row r="107" spans="1:28" s="144" customFormat="1" hidden="1" outlineLevel="1" x14ac:dyDescent="0.2">
      <c r="A107" s="142"/>
      <c r="B107" s="143"/>
      <c r="C107" s="150" t="str">
        <v>A3V07H600-42N</v>
      </c>
      <c r="D107" s="100">
        <v>617</v>
      </c>
      <c r="E107" s="100">
        <v>750</v>
      </c>
      <c r="F107" s="101">
        <v>600</v>
      </c>
      <c r="G107" s="225">
        <v>57.781512503836439</v>
      </c>
      <c r="H107" s="102" t="str">
        <v>50.5 dBm Avg.</v>
      </c>
      <c r="I107" s="224">
        <v>17</v>
      </c>
      <c r="J107" s="123">
        <v>48</v>
      </c>
      <c r="K107" s="145"/>
      <c r="L107" s="142"/>
      <c r="M107" s="142"/>
      <c r="N107" s="142"/>
      <c r="O107" s="142"/>
      <c r="P107" s="142"/>
      <c r="Q107" s="142"/>
      <c r="R107" s="142"/>
      <c r="S107" s="146"/>
      <c r="T107" s="146"/>
      <c r="U107" s="142"/>
      <c r="V107" s="142"/>
      <c r="W107" s="282"/>
      <c r="X107" s="147"/>
      <c r="Y107" s="149"/>
      <c r="Z107" s="149"/>
      <c r="AA107" s="142"/>
      <c r="AB107" s="142"/>
    </row>
    <row r="108" spans="1:28" s="144" customFormat="1" hidden="1" outlineLevel="1" x14ac:dyDescent="0.2">
      <c r="A108" s="142"/>
      <c r="B108" s="143"/>
      <c r="C108" s="150" t="str">
        <v>A3V07H600-42N</v>
      </c>
      <c r="D108" s="100">
        <v>717</v>
      </c>
      <c r="E108" s="100">
        <v>768</v>
      </c>
      <c r="F108" s="101">
        <v>600</v>
      </c>
      <c r="G108" s="225">
        <v>57.781512503836439</v>
      </c>
      <c r="H108" s="102" t="str">
        <v>50.5 dBm Avg.</v>
      </c>
      <c r="I108" s="224">
        <v>17</v>
      </c>
      <c r="J108" s="123">
        <v>48</v>
      </c>
      <c r="K108" s="145"/>
      <c r="L108" s="142"/>
      <c r="M108" s="142"/>
      <c r="N108" s="142"/>
      <c r="O108" s="142"/>
      <c r="P108" s="142"/>
      <c r="Q108" s="142"/>
      <c r="R108" s="142"/>
      <c r="S108" s="146"/>
      <c r="T108" s="146"/>
      <c r="U108" s="142"/>
      <c r="V108" s="142"/>
      <c r="W108" s="282"/>
      <c r="X108" s="147"/>
      <c r="Y108" s="149"/>
      <c r="Z108" s="149"/>
      <c r="AA108" s="142"/>
      <c r="AB108" s="142"/>
    </row>
    <row r="109" spans="1:28" s="144" customFormat="1" hidden="1" outlineLevel="1" x14ac:dyDescent="0.2">
      <c r="A109" s="142"/>
      <c r="B109" s="143"/>
      <c r="C109" s="150" t="str">
        <v>AFV10700H + MRF6V10010N</v>
      </c>
      <c r="D109" s="100">
        <v>1090</v>
      </c>
      <c r="E109" s="100">
        <v>1090</v>
      </c>
      <c r="F109" s="101">
        <v>600</v>
      </c>
      <c r="G109" s="225">
        <v>57.781512503836439</v>
      </c>
      <c r="H109" s="102" t="str">
        <v xml:space="preserve">Short Pulse </v>
      </c>
      <c r="I109" s="224">
        <v>35</v>
      </c>
      <c r="J109" s="123">
        <v>50</v>
      </c>
      <c r="K109" s="145"/>
      <c r="L109" s="142"/>
      <c r="M109" s="142"/>
      <c r="N109" s="142"/>
      <c r="O109" s="142"/>
      <c r="P109" s="142"/>
      <c r="Q109" s="142"/>
      <c r="R109" s="142"/>
      <c r="S109" s="146"/>
      <c r="T109" s="146"/>
      <c r="U109" s="142"/>
      <c r="V109" s="142"/>
      <c r="W109" s="282"/>
      <c r="X109" s="147"/>
      <c r="Y109" s="149"/>
      <c r="Z109" s="149"/>
      <c r="AA109" s="142"/>
      <c r="AB109" s="142"/>
    </row>
    <row r="110" spans="1:28" s="144" customFormat="1" hidden="1" outlineLevel="1" x14ac:dyDescent="0.2">
      <c r="A110" s="142"/>
      <c r="B110" s="143"/>
      <c r="C110" s="150" t="str">
        <v>A3G26D055N + 2x MRF24G300HS</v>
      </c>
      <c r="D110" s="100">
        <v>2400</v>
      </c>
      <c r="E110" s="100">
        <v>2500</v>
      </c>
      <c r="F110" s="101">
        <v>600</v>
      </c>
      <c r="G110" s="225">
        <v>57.781512503836439</v>
      </c>
      <c r="H110" s="102" t="str">
        <v>CW</v>
      </c>
      <c r="I110" s="224">
        <v>34</v>
      </c>
      <c r="J110" s="123">
        <v>48</v>
      </c>
      <c r="K110" s="145"/>
      <c r="L110" s="142"/>
      <c r="M110" s="142"/>
      <c r="N110" s="142"/>
      <c r="O110" s="142"/>
      <c r="P110" s="142"/>
      <c r="Q110" s="142"/>
      <c r="R110" s="142"/>
      <c r="S110" s="146"/>
      <c r="T110" s="146"/>
      <c r="U110" s="142"/>
      <c r="V110" s="142"/>
      <c r="W110" s="282"/>
      <c r="X110" s="147"/>
      <c r="Y110" s="149"/>
      <c r="Z110" s="149"/>
      <c r="AA110" s="142"/>
      <c r="AB110" s="142"/>
    </row>
    <row r="111" spans="1:28" s="144" customFormat="1" hidden="1" outlineLevel="1" x14ac:dyDescent="0.2">
      <c r="A111" s="142"/>
      <c r="B111" s="143"/>
      <c r="C111" s="150" t="str">
        <v>A2V09H400-04N</v>
      </c>
      <c r="D111" s="100">
        <v>733</v>
      </c>
      <c r="E111" s="100">
        <v>821</v>
      </c>
      <c r="F111" s="101">
        <v>562</v>
      </c>
      <c r="G111" s="225">
        <v>57.497363155690607</v>
      </c>
      <c r="H111" s="102" t="str">
        <v>50.3 dBm W Avg.</v>
      </c>
      <c r="I111" s="224">
        <v>18</v>
      </c>
      <c r="J111" s="123">
        <v>48</v>
      </c>
      <c r="K111" s="145"/>
      <c r="L111" s="142"/>
      <c r="M111" s="142"/>
      <c r="N111" s="142"/>
      <c r="O111" s="142"/>
      <c r="P111" s="142"/>
      <c r="Q111" s="142"/>
      <c r="R111" s="142"/>
      <c r="S111" s="146"/>
      <c r="T111" s="146"/>
      <c r="U111" s="142"/>
      <c r="V111" s="142"/>
      <c r="W111" s="282"/>
      <c r="X111" s="147"/>
      <c r="Y111" s="149"/>
      <c r="Z111" s="149"/>
      <c r="AA111" s="142"/>
      <c r="AB111" s="142"/>
    </row>
    <row r="112" spans="1:28" s="144" customFormat="1" hidden="1" outlineLevel="1" x14ac:dyDescent="0.2">
      <c r="A112" s="142"/>
      <c r="B112" s="143"/>
      <c r="C112" s="150" t="str">
        <v>A2V09H400-04N+A2T08VD020N</v>
      </c>
      <c r="D112" s="100">
        <v>758</v>
      </c>
      <c r="E112" s="100">
        <v>803</v>
      </c>
      <c r="F112" s="101">
        <v>562</v>
      </c>
      <c r="G112" s="225">
        <v>57.497363155690607</v>
      </c>
      <c r="H112" s="102" t="str">
        <v>49.1 dBm Avg.</v>
      </c>
      <c r="I112" s="224">
        <v>38</v>
      </c>
      <c r="J112" s="123">
        <v>48</v>
      </c>
      <c r="K112" s="145"/>
      <c r="L112" s="142"/>
      <c r="M112" s="142"/>
      <c r="N112" s="142"/>
      <c r="O112" s="142"/>
      <c r="P112" s="142"/>
      <c r="Q112" s="142"/>
      <c r="R112" s="142"/>
      <c r="S112" s="146"/>
      <c r="T112" s="146"/>
      <c r="U112" s="142"/>
      <c r="V112" s="142"/>
      <c r="W112" s="282"/>
      <c r="X112" s="147"/>
      <c r="Y112" s="149"/>
      <c r="Z112" s="149"/>
      <c r="AA112" s="142"/>
      <c r="AB112" s="142"/>
    </row>
    <row r="113" spans="1:28" s="144" customFormat="1" hidden="1" outlineLevel="1" x14ac:dyDescent="0.2">
      <c r="A113" s="142"/>
      <c r="B113" s="143"/>
      <c r="C113" s="150" t="str">
        <v>A2T08VD020N+A2V09H400-04N</v>
      </c>
      <c r="D113" s="100">
        <v>758</v>
      </c>
      <c r="E113" s="100">
        <v>803</v>
      </c>
      <c r="F113" s="101">
        <v>562</v>
      </c>
      <c r="G113" s="225">
        <v>57.497363155690607</v>
      </c>
      <c r="H113" s="102" t="str">
        <v>49.1 dBm Avg.</v>
      </c>
      <c r="I113" s="224">
        <v>38</v>
      </c>
      <c r="J113" s="123">
        <v>48</v>
      </c>
      <c r="K113" s="145"/>
      <c r="L113" s="142"/>
      <c r="M113" s="142"/>
      <c r="N113" s="142"/>
      <c r="O113" s="142"/>
      <c r="P113" s="142"/>
      <c r="Q113" s="142"/>
      <c r="R113" s="142"/>
      <c r="S113" s="146"/>
      <c r="T113" s="146"/>
      <c r="U113" s="142"/>
      <c r="V113" s="142"/>
      <c r="W113" s="282"/>
      <c r="X113" s="147"/>
      <c r="Y113" s="149"/>
      <c r="Z113" s="149"/>
      <c r="AA113" s="142"/>
      <c r="AB113" s="142"/>
    </row>
    <row r="114" spans="1:28" s="144" customFormat="1" hidden="1" outlineLevel="1" x14ac:dyDescent="0.2">
      <c r="A114" s="142"/>
      <c r="B114" s="143"/>
      <c r="C114" s="150" t="str">
        <v>A2V09H400-04N</v>
      </c>
      <c r="D114" s="100">
        <v>758</v>
      </c>
      <c r="E114" s="100">
        <v>803</v>
      </c>
      <c r="F114" s="101">
        <v>562</v>
      </c>
      <c r="G114" s="225">
        <v>57.497363155690607</v>
      </c>
      <c r="H114" s="102" t="str">
        <v>49.1 dBm Avg.</v>
      </c>
      <c r="I114" s="224">
        <v>18</v>
      </c>
      <c r="J114" s="123">
        <v>48</v>
      </c>
      <c r="K114" s="145"/>
      <c r="L114" s="142"/>
      <c r="M114" s="142"/>
      <c r="N114" s="142"/>
      <c r="O114" s="142"/>
      <c r="P114" s="142"/>
      <c r="Q114" s="142"/>
      <c r="R114" s="142"/>
      <c r="S114" s="146"/>
      <c r="T114" s="146"/>
      <c r="U114" s="142"/>
      <c r="V114" s="142"/>
      <c r="W114" s="282"/>
      <c r="X114" s="147"/>
      <c r="Y114" s="149"/>
      <c r="Z114" s="149"/>
      <c r="AA114" s="142"/>
      <c r="AB114" s="142"/>
    </row>
    <row r="115" spans="1:28" s="144" customFormat="1" hidden="1" outlineLevel="1" x14ac:dyDescent="0.2">
      <c r="A115" s="142"/>
      <c r="B115" s="143"/>
      <c r="C115" s="150" t="str">
        <v>A2V09H400-04N</v>
      </c>
      <c r="D115" s="100">
        <v>733</v>
      </c>
      <c r="E115" s="100">
        <v>821</v>
      </c>
      <c r="F115" s="101">
        <v>562</v>
      </c>
      <c r="G115" s="225">
        <v>57.497363155690607</v>
      </c>
      <c r="H115" s="102" t="str">
        <v>50.3 dBm W Avg.</v>
      </c>
      <c r="I115" s="224">
        <v>18</v>
      </c>
      <c r="J115" s="123">
        <v>48</v>
      </c>
      <c r="K115" s="145"/>
      <c r="L115" s="142"/>
      <c r="M115" s="142"/>
      <c r="N115" s="142"/>
      <c r="O115" s="142"/>
      <c r="P115" s="142"/>
      <c r="Q115" s="142"/>
      <c r="R115" s="142"/>
      <c r="S115" s="146"/>
      <c r="T115" s="146"/>
      <c r="U115" s="142"/>
      <c r="V115" s="142"/>
      <c r="W115" s="282"/>
      <c r="X115" s="147"/>
      <c r="Y115" s="149"/>
      <c r="Z115" s="149"/>
      <c r="AA115" s="142"/>
      <c r="AB115" s="142"/>
    </row>
    <row r="116" spans="1:28" s="144" customFormat="1" hidden="1" outlineLevel="1" x14ac:dyDescent="0.2">
      <c r="A116" s="142"/>
      <c r="B116" s="143"/>
      <c r="C116" s="150" t="str">
        <v>A2V07H400-04N</v>
      </c>
      <c r="D116" s="100">
        <v>460</v>
      </c>
      <c r="E116" s="100">
        <v>470</v>
      </c>
      <c r="F116" s="101">
        <v>537</v>
      </c>
      <c r="G116" s="225">
        <v>57.299742856995557</v>
      </c>
      <c r="H116" s="102" t="str">
        <v>50.5 dBm Avg.</v>
      </c>
      <c r="I116" s="224">
        <v>19</v>
      </c>
      <c r="J116" s="123">
        <v>48</v>
      </c>
      <c r="K116" s="145"/>
      <c r="L116" s="142"/>
      <c r="M116" s="142"/>
      <c r="N116" s="142"/>
      <c r="O116" s="142"/>
      <c r="P116" s="142"/>
      <c r="Q116" s="142"/>
      <c r="R116" s="142"/>
      <c r="S116" s="146"/>
      <c r="T116" s="146"/>
      <c r="U116" s="142"/>
      <c r="V116" s="142"/>
      <c r="W116" s="282"/>
      <c r="X116" s="147"/>
      <c r="Y116" s="149"/>
      <c r="Z116" s="149"/>
      <c r="AA116" s="142"/>
      <c r="AB116" s="142"/>
    </row>
    <row r="117" spans="1:28" s="144" customFormat="1" hidden="1" outlineLevel="1" x14ac:dyDescent="0.2">
      <c r="A117" s="142"/>
      <c r="B117" s="143"/>
      <c r="C117" s="150" t="str">
        <v>A2V07H400-04N</v>
      </c>
      <c r="D117" s="100">
        <v>595</v>
      </c>
      <c r="E117" s="100">
        <v>652</v>
      </c>
      <c r="F117" s="101">
        <v>537</v>
      </c>
      <c r="G117" s="225">
        <v>57.299742856995557</v>
      </c>
      <c r="H117" s="102" t="str">
        <v>50.3 dBm Avg.</v>
      </c>
      <c r="I117" s="224">
        <v>19</v>
      </c>
      <c r="J117" s="123">
        <v>48</v>
      </c>
      <c r="K117" s="145"/>
      <c r="L117" s="142"/>
      <c r="M117" s="142"/>
      <c r="N117" s="142"/>
      <c r="O117" s="142"/>
      <c r="P117" s="142"/>
      <c r="Q117" s="142"/>
      <c r="R117" s="142"/>
      <c r="S117" s="146"/>
      <c r="T117" s="146"/>
      <c r="U117" s="142"/>
      <c r="V117" s="142"/>
      <c r="W117" s="282"/>
      <c r="X117" s="147"/>
      <c r="Y117" s="149"/>
      <c r="Z117" s="149"/>
      <c r="AA117" s="142"/>
      <c r="AB117" s="142"/>
    </row>
    <row r="118" spans="1:28" s="144" customFormat="1" hidden="1" outlineLevel="1" x14ac:dyDescent="0.2">
      <c r="A118" s="142"/>
      <c r="B118" s="143"/>
      <c r="C118" s="150" t="str">
        <v>A2V09H400-04S</v>
      </c>
      <c r="D118" s="100">
        <v>920</v>
      </c>
      <c r="E118" s="100">
        <v>960</v>
      </c>
      <c r="F118" s="101">
        <v>512</v>
      </c>
      <c r="G118" s="225">
        <v>57.092699609758306</v>
      </c>
      <c r="H118" s="102" t="str">
        <v>50.1 dBm Avg.</v>
      </c>
      <c r="I118" s="224">
        <v>18</v>
      </c>
      <c r="J118" s="123">
        <v>48</v>
      </c>
      <c r="K118" s="145"/>
      <c r="L118" s="142"/>
      <c r="M118" s="142"/>
      <c r="N118" s="142"/>
      <c r="O118" s="142"/>
      <c r="P118" s="142"/>
      <c r="Q118" s="142"/>
      <c r="R118" s="142"/>
      <c r="S118" s="146"/>
      <c r="T118" s="146"/>
      <c r="U118" s="142"/>
      <c r="V118" s="142"/>
      <c r="W118" s="282"/>
      <c r="X118" s="147"/>
      <c r="Y118" s="149"/>
      <c r="Z118" s="149"/>
      <c r="AA118" s="142"/>
      <c r="AB118" s="142"/>
    </row>
    <row r="119" spans="1:28" s="144" customFormat="1" hidden="1" outlineLevel="1" x14ac:dyDescent="0.2">
      <c r="A119" s="142"/>
      <c r="B119" s="143"/>
      <c r="C119" s="150" t="str">
        <v>AFV09P350-04N</v>
      </c>
      <c r="D119" s="100">
        <v>790</v>
      </c>
      <c r="E119" s="100">
        <v>821</v>
      </c>
      <c r="F119" s="101">
        <v>500</v>
      </c>
      <c r="G119" s="225">
        <v>56.989700043360187</v>
      </c>
      <c r="H119" s="102" t="str">
        <v>50.0 dBm Avg.</v>
      </c>
      <c r="I119" s="224">
        <v>19</v>
      </c>
      <c r="J119" s="123">
        <v>48</v>
      </c>
      <c r="K119" s="145"/>
      <c r="L119" s="142"/>
      <c r="M119" s="142"/>
      <c r="N119" s="142"/>
      <c r="O119" s="142"/>
      <c r="P119" s="142"/>
      <c r="Q119" s="142"/>
      <c r="R119" s="142"/>
      <c r="S119" s="146"/>
      <c r="T119" s="146"/>
      <c r="U119" s="142"/>
      <c r="V119" s="142"/>
      <c r="W119" s="282"/>
      <c r="X119" s="147"/>
      <c r="Y119" s="149"/>
      <c r="Z119" s="149"/>
      <c r="AA119" s="142"/>
      <c r="AB119" s="142"/>
    </row>
    <row r="120" spans="1:28" s="144" customFormat="1" hidden="1" outlineLevel="1" x14ac:dyDescent="0.2">
      <c r="A120" s="142"/>
      <c r="B120" s="143"/>
      <c r="C120" s="150" t="str">
        <v>AFV09P350-04N</v>
      </c>
      <c r="D120" s="100">
        <v>860</v>
      </c>
      <c r="E120" s="100">
        <v>894</v>
      </c>
      <c r="F120" s="101">
        <v>500</v>
      </c>
      <c r="G120" s="225">
        <v>56.989700043360187</v>
      </c>
      <c r="H120" s="102" t="str">
        <v>50.0 dBm Avg.</v>
      </c>
      <c r="I120" s="224">
        <v>19</v>
      </c>
      <c r="J120" s="123">
        <v>48</v>
      </c>
      <c r="K120" s="145"/>
      <c r="L120" s="142"/>
      <c r="M120" s="142"/>
      <c r="N120" s="142"/>
      <c r="O120" s="142"/>
      <c r="P120" s="142"/>
      <c r="Q120" s="142"/>
      <c r="R120" s="142"/>
      <c r="S120" s="146"/>
      <c r="T120" s="146"/>
      <c r="U120" s="142"/>
      <c r="V120" s="142"/>
      <c r="W120" s="282"/>
      <c r="X120" s="147"/>
      <c r="Y120" s="149"/>
      <c r="Z120" s="149"/>
      <c r="AA120" s="142"/>
      <c r="AB120" s="142"/>
    </row>
    <row r="121" spans="1:28" s="144" customFormat="1" hidden="1" outlineLevel="1" x14ac:dyDescent="0.2">
      <c r="A121" s="142"/>
      <c r="B121" s="143"/>
      <c r="C121" s="150" t="str">
        <v>AFV09P350-04N</v>
      </c>
      <c r="D121" s="100">
        <v>920</v>
      </c>
      <c r="E121" s="100">
        <v>960</v>
      </c>
      <c r="F121" s="101">
        <v>500</v>
      </c>
      <c r="G121" s="225">
        <v>56.989700043360187</v>
      </c>
      <c r="H121" s="102" t="str">
        <v>50.0 dBm Avg.</v>
      </c>
      <c r="I121" s="224">
        <v>19</v>
      </c>
      <c r="J121" s="123">
        <v>48</v>
      </c>
      <c r="K121" s="145"/>
      <c r="L121" s="142"/>
      <c r="M121" s="142"/>
      <c r="N121" s="142"/>
      <c r="O121" s="142"/>
      <c r="P121" s="142"/>
      <c r="Q121" s="142"/>
      <c r="R121" s="142"/>
      <c r="S121" s="146"/>
      <c r="T121" s="146"/>
      <c r="U121" s="142"/>
      <c r="V121" s="142"/>
      <c r="W121" s="282"/>
      <c r="X121" s="147"/>
      <c r="Y121" s="149"/>
      <c r="Z121" s="149"/>
      <c r="AA121" s="142"/>
      <c r="AB121" s="142"/>
    </row>
    <row r="122" spans="1:28" s="144" customFormat="1" hidden="1" outlineLevel="1" x14ac:dyDescent="0.2">
      <c r="A122" s="142"/>
      <c r="B122" s="143"/>
      <c r="C122" s="150" t="str">
        <v>AFV09P350-04N</v>
      </c>
      <c r="D122" s="100">
        <v>920</v>
      </c>
      <c r="E122" s="100">
        <v>960</v>
      </c>
      <c r="F122" s="101">
        <v>500</v>
      </c>
      <c r="G122" s="225">
        <v>56.989700043360187</v>
      </c>
      <c r="H122" s="102" t="str">
        <v>50.0 dBm Avg.</v>
      </c>
      <c r="I122" s="224">
        <v>19</v>
      </c>
      <c r="J122" s="123">
        <v>48</v>
      </c>
      <c r="K122" s="145"/>
      <c r="L122" s="142"/>
      <c r="M122" s="142"/>
      <c r="N122" s="142"/>
      <c r="O122" s="142"/>
      <c r="P122" s="142"/>
      <c r="Q122" s="142"/>
      <c r="R122" s="142"/>
      <c r="S122" s="146"/>
      <c r="T122" s="146"/>
      <c r="U122" s="142"/>
      <c r="V122" s="142"/>
      <c r="W122" s="282"/>
      <c r="X122" s="147"/>
      <c r="Y122" s="149"/>
      <c r="Z122" s="149"/>
      <c r="AA122" s="142"/>
      <c r="AB122" s="142"/>
    </row>
    <row r="123" spans="1:28" s="144" customFormat="1" hidden="1" outlineLevel="1" x14ac:dyDescent="0.2">
      <c r="A123" s="142"/>
      <c r="B123" s="143"/>
      <c r="C123" s="150" t="str">
        <v>A3T21H400W23S</v>
      </c>
      <c r="D123" s="100">
        <v>2110</v>
      </c>
      <c r="E123" s="100">
        <v>2200</v>
      </c>
      <c r="F123" s="101">
        <v>436</v>
      </c>
      <c r="G123" s="225">
        <v>56.39486489268586</v>
      </c>
      <c r="H123" s="102" t="str">
        <v>48.5 dBm Avg.</v>
      </c>
      <c r="I123" s="224">
        <v>16</v>
      </c>
      <c r="J123" s="123">
        <v>28</v>
      </c>
      <c r="K123" s="145"/>
      <c r="L123" s="142"/>
      <c r="M123" s="142"/>
      <c r="N123" s="142"/>
      <c r="O123" s="142"/>
      <c r="P123" s="142"/>
      <c r="Q123" s="142"/>
      <c r="R123" s="142"/>
      <c r="S123" s="146"/>
      <c r="T123" s="146"/>
      <c r="U123" s="142"/>
      <c r="V123" s="142"/>
      <c r="W123" s="282"/>
      <c r="X123" s="147"/>
      <c r="Y123" s="149"/>
      <c r="Z123" s="149"/>
      <c r="AA123" s="142"/>
      <c r="AB123" s="142"/>
    </row>
    <row r="124" spans="1:28" s="144" customFormat="1" hidden="1" outlineLevel="1" x14ac:dyDescent="0.2">
      <c r="A124" s="142"/>
      <c r="B124" s="143"/>
      <c r="C124" s="150" t="str">
        <v>A3T18H400W23S</v>
      </c>
      <c r="D124" s="100">
        <v>1805</v>
      </c>
      <c r="E124" s="100">
        <v>1880</v>
      </c>
      <c r="F124" s="101">
        <v>427</v>
      </c>
      <c r="G124" s="225">
        <v>56.304278750250241</v>
      </c>
      <c r="H124" s="102" t="str">
        <v>48.5 dBm Avg.</v>
      </c>
      <c r="I124" s="224">
        <v>17</v>
      </c>
      <c r="J124" s="123">
        <v>28</v>
      </c>
      <c r="K124" s="145"/>
      <c r="L124" s="142"/>
      <c r="M124" s="142"/>
      <c r="N124" s="142"/>
      <c r="O124" s="142"/>
      <c r="P124" s="142"/>
      <c r="Q124" s="142"/>
      <c r="R124" s="142"/>
      <c r="S124" s="146"/>
      <c r="T124" s="146"/>
      <c r="U124" s="142"/>
      <c r="V124" s="142"/>
      <c r="W124" s="282"/>
      <c r="X124" s="147"/>
      <c r="Y124" s="149"/>
      <c r="Z124" s="149"/>
      <c r="AA124" s="142"/>
      <c r="AB124" s="142"/>
    </row>
    <row r="125" spans="1:28" s="144" customFormat="1" hidden="1" outlineLevel="1" x14ac:dyDescent="0.2">
      <c r="A125" s="142"/>
      <c r="B125" s="143"/>
      <c r="C125" s="150" t="str">
        <v>A3T23H300W23S</v>
      </c>
      <c r="D125" s="100">
        <v>2300</v>
      </c>
      <c r="E125" s="100">
        <v>2400</v>
      </c>
      <c r="F125" s="101">
        <v>410</v>
      </c>
      <c r="G125" s="225">
        <v>56.127838567197358</v>
      </c>
      <c r="H125" s="102" t="str">
        <v>48.0 dBm Avg.</v>
      </c>
      <c r="I125" s="224">
        <v>16</v>
      </c>
      <c r="J125" s="123">
        <v>28</v>
      </c>
      <c r="K125" s="145"/>
      <c r="L125" s="142"/>
      <c r="M125" s="142"/>
      <c r="N125" s="142"/>
      <c r="O125" s="142"/>
      <c r="P125" s="142"/>
      <c r="Q125" s="142"/>
      <c r="R125" s="142"/>
      <c r="S125" s="146"/>
      <c r="T125" s="146"/>
      <c r="U125" s="142"/>
      <c r="V125" s="142"/>
      <c r="W125" s="282"/>
      <c r="X125" s="147"/>
      <c r="Y125" s="149"/>
      <c r="Z125" s="149"/>
      <c r="AA125" s="142"/>
      <c r="AB125" s="142"/>
    </row>
    <row r="126" spans="1:28" s="144" customFormat="1" hidden="1" outlineLevel="1" x14ac:dyDescent="0.2">
      <c r="A126" s="142"/>
      <c r="B126" s="143"/>
      <c r="C126" s="150" t="str">
        <v>A2V09H300-04N</v>
      </c>
      <c r="D126" s="100">
        <v>920</v>
      </c>
      <c r="E126" s="100">
        <v>960</v>
      </c>
      <c r="F126" s="101">
        <v>400</v>
      </c>
      <c r="G126" s="225">
        <v>56.020599913279625</v>
      </c>
      <c r="H126" s="102" t="str">
        <v>49.0 dBm Avg.</v>
      </c>
      <c r="I126" s="224">
        <v>19</v>
      </c>
      <c r="J126" s="123">
        <v>48</v>
      </c>
      <c r="K126" s="145"/>
      <c r="L126" s="142"/>
      <c r="M126" s="142"/>
      <c r="N126" s="142"/>
      <c r="O126" s="142"/>
      <c r="P126" s="142"/>
      <c r="Q126" s="142"/>
      <c r="R126" s="142"/>
      <c r="S126" s="146"/>
      <c r="T126" s="146"/>
      <c r="U126" s="142"/>
      <c r="V126" s="142"/>
      <c r="W126" s="282"/>
      <c r="X126" s="147"/>
      <c r="Y126" s="149"/>
      <c r="Z126" s="149"/>
      <c r="AA126" s="142"/>
      <c r="AB126" s="142"/>
    </row>
    <row r="127" spans="1:28" s="144" customFormat="1" hidden="1" outlineLevel="1" x14ac:dyDescent="0.2">
      <c r="A127" s="142"/>
      <c r="B127" s="143"/>
      <c r="C127" s="150" t="str">
        <v>A2T09VD250N</v>
      </c>
      <c r="D127" s="100">
        <v>791</v>
      </c>
      <c r="E127" s="100">
        <v>821</v>
      </c>
      <c r="F127" s="101">
        <v>326</v>
      </c>
      <c r="G127" s="225">
        <v>55.132176000679394</v>
      </c>
      <c r="H127" s="102" t="str">
        <v>48.1 dBm Avg.</v>
      </c>
      <c r="I127" s="224">
        <v>22</v>
      </c>
      <c r="J127" s="123">
        <v>48</v>
      </c>
      <c r="K127" s="145"/>
      <c r="L127" s="142"/>
      <c r="M127" s="142"/>
      <c r="N127" s="142"/>
      <c r="O127" s="142"/>
      <c r="P127" s="142"/>
      <c r="Q127" s="142"/>
      <c r="R127" s="142"/>
      <c r="S127" s="146"/>
      <c r="T127" s="146"/>
      <c r="U127" s="142"/>
      <c r="V127" s="142"/>
      <c r="W127" s="282"/>
      <c r="X127" s="147"/>
      <c r="Y127" s="149"/>
      <c r="Z127" s="149"/>
      <c r="AA127" s="142"/>
      <c r="AB127" s="142"/>
    </row>
    <row r="128" spans="1:28" s="144" customFormat="1" hidden="1" outlineLevel="1" x14ac:dyDescent="0.2">
      <c r="A128" s="142"/>
      <c r="B128" s="143"/>
      <c r="C128" s="150" t="str">
        <v>A2T09VD250N</v>
      </c>
      <c r="D128" s="100">
        <v>920</v>
      </c>
      <c r="E128" s="100">
        <v>960</v>
      </c>
      <c r="F128" s="101">
        <v>326</v>
      </c>
      <c r="G128" s="225">
        <v>55.132176000679394</v>
      </c>
      <c r="H128" s="102" t="str">
        <v>48.1 dBm Avg.</v>
      </c>
      <c r="I128" s="224">
        <v>22</v>
      </c>
      <c r="J128" s="123">
        <v>48</v>
      </c>
      <c r="K128" s="145"/>
      <c r="L128" s="142"/>
      <c r="M128" s="142"/>
      <c r="N128" s="142"/>
      <c r="O128" s="142"/>
      <c r="P128" s="142"/>
      <c r="Q128" s="142"/>
      <c r="R128" s="142"/>
      <c r="S128" s="146"/>
      <c r="T128" s="146"/>
      <c r="U128" s="142"/>
      <c r="V128" s="142"/>
      <c r="W128" s="282"/>
      <c r="X128" s="147"/>
      <c r="Y128" s="149"/>
      <c r="Z128" s="149"/>
      <c r="AA128" s="142"/>
      <c r="AB128" s="142"/>
    </row>
    <row r="129" spans="1:28" s="144" customFormat="1" hidden="1" outlineLevel="1" x14ac:dyDescent="0.2">
      <c r="A129" s="142"/>
      <c r="B129" s="143"/>
      <c r="C129" s="150" t="str">
        <v>A3G26D055N + MRF24G300HS</v>
      </c>
      <c r="D129" s="100">
        <v>2400</v>
      </c>
      <c r="E129" s="100">
        <v>2500</v>
      </c>
      <c r="F129" s="101">
        <v>300</v>
      </c>
      <c r="G129" s="225">
        <v>54.771212547196626</v>
      </c>
      <c r="H129" s="102" t="str">
        <v>CW</v>
      </c>
      <c r="I129" s="224">
        <v>34</v>
      </c>
      <c r="J129" s="123">
        <v>48</v>
      </c>
      <c r="K129" s="145"/>
      <c r="L129" s="142"/>
      <c r="M129" s="142"/>
      <c r="N129" s="142"/>
      <c r="O129" s="142"/>
      <c r="P129" s="142"/>
      <c r="Q129" s="142"/>
      <c r="R129" s="142"/>
      <c r="S129" s="146"/>
      <c r="T129" s="146"/>
      <c r="U129" s="142"/>
      <c r="V129" s="142"/>
      <c r="W129" s="282"/>
      <c r="X129" s="147"/>
      <c r="Y129" s="149"/>
      <c r="Z129" s="149"/>
      <c r="AA129" s="142"/>
      <c r="AB129" s="142"/>
    </row>
    <row r="130" spans="1:28" s="144" customFormat="1" hidden="1" outlineLevel="1" x14ac:dyDescent="0.2">
      <c r="A130" s="142"/>
      <c r="B130" s="143"/>
      <c r="C130" s="150" t="str">
        <v>AFIC10275N</v>
      </c>
      <c r="D130" s="100">
        <v>1030</v>
      </c>
      <c r="E130" s="100">
        <v>1090</v>
      </c>
      <c r="F130" s="101">
        <v>250</v>
      </c>
      <c r="G130" s="225">
        <v>53.979400086720375</v>
      </c>
      <c r="H130" s="102" t="str">
        <v>Pulse</v>
      </c>
      <c r="I130" s="224">
        <v>32</v>
      </c>
      <c r="J130" s="123">
        <v>50</v>
      </c>
      <c r="K130" s="145"/>
      <c r="L130" s="142"/>
      <c r="M130" s="142"/>
      <c r="N130" s="142"/>
      <c r="O130" s="142"/>
      <c r="P130" s="142"/>
      <c r="Q130" s="142"/>
      <c r="R130" s="142"/>
      <c r="S130" s="146"/>
      <c r="T130" s="146"/>
      <c r="U130" s="142"/>
      <c r="V130" s="142"/>
      <c r="W130" s="282"/>
      <c r="X130" s="147"/>
      <c r="Y130" s="149"/>
      <c r="Z130" s="149"/>
      <c r="AA130" s="142"/>
      <c r="AB130" s="142"/>
    </row>
    <row r="131" spans="1:28" s="144" customFormat="1" hidden="1" outlineLevel="1" x14ac:dyDescent="0.2">
      <c r="A131" s="142"/>
      <c r="B131" s="143"/>
      <c r="C131" s="150" t="str">
        <v>A5G23H110N</v>
      </c>
      <c r="D131" s="100">
        <v>2300</v>
      </c>
      <c r="E131" s="100">
        <v>2400</v>
      </c>
      <c r="F131" s="101">
        <v>113</v>
      </c>
      <c r="G131" s="225">
        <v>50.530784434834203</v>
      </c>
      <c r="H131" s="102" t="str">
        <v>41.4 dBm Avg.</v>
      </c>
      <c r="I131" s="224">
        <v>16</v>
      </c>
      <c r="J131" s="123">
        <v>48</v>
      </c>
      <c r="K131" s="145"/>
      <c r="L131" s="142"/>
      <c r="M131" s="142"/>
      <c r="N131" s="142"/>
      <c r="O131" s="142"/>
      <c r="P131" s="142"/>
      <c r="Q131" s="142"/>
      <c r="R131" s="142"/>
      <c r="S131" s="146"/>
      <c r="T131" s="146"/>
      <c r="U131" s="142"/>
      <c r="V131" s="142"/>
      <c r="W131" s="282"/>
      <c r="X131" s="147"/>
      <c r="Y131" s="149"/>
      <c r="Z131" s="149"/>
      <c r="AA131" s="142"/>
      <c r="AB131" s="142"/>
    </row>
    <row r="132" spans="1:28" s="144" customFormat="1" hidden="1" outlineLevel="1" x14ac:dyDescent="0.2">
      <c r="A132" s="142"/>
      <c r="B132" s="143"/>
      <c r="C132" s="150" t="str">
        <v>A5G26H110N</v>
      </c>
      <c r="D132" s="100">
        <v>2496</v>
      </c>
      <c r="E132" s="100">
        <v>2690</v>
      </c>
      <c r="F132" s="101">
        <v>112</v>
      </c>
      <c r="G132" s="225">
        <v>50.492180226701819</v>
      </c>
      <c r="H132" s="102" t="str">
        <v>41.8 dBm Avg.</v>
      </c>
      <c r="I132" s="224">
        <v>17</v>
      </c>
      <c r="J132" s="123">
        <v>48</v>
      </c>
      <c r="K132" s="145"/>
      <c r="L132" s="142"/>
      <c r="M132" s="142"/>
      <c r="N132" s="142"/>
      <c r="O132" s="142"/>
      <c r="P132" s="142"/>
      <c r="Q132" s="142"/>
      <c r="R132" s="142"/>
      <c r="S132" s="146"/>
      <c r="T132" s="146"/>
      <c r="U132" s="142"/>
      <c r="V132" s="142"/>
      <c r="W132" s="282"/>
      <c r="X132" s="147"/>
      <c r="Y132" s="149"/>
      <c r="Z132" s="149"/>
      <c r="AA132" s="142"/>
      <c r="AB132" s="142"/>
    </row>
    <row r="133" spans="1:28" s="144" customFormat="1" hidden="1" outlineLevel="1" x14ac:dyDescent="0.2">
      <c r="A133" s="142"/>
      <c r="B133" s="143"/>
      <c r="C133" s="150" t="str">
        <v>MMRF5014H</v>
      </c>
      <c r="D133" s="100">
        <v>200</v>
      </c>
      <c r="E133" s="100">
        <v>2500</v>
      </c>
      <c r="F133" s="101">
        <v>100</v>
      </c>
      <c r="G133" s="225">
        <v>50</v>
      </c>
      <c r="H133" s="102" t="str">
        <v>CW</v>
      </c>
      <c r="I133" s="224">
        <v>12</v>
      </c>
      <c r="J133" s="123">
        <v>50</v>
      </c>
      <c r="K133" s="145"/>
      <c r="L133" s="142"/>
      <c r="M133" s="142"/>
      <c r="N133" s="142"/>
      <c r="O133" s="142"/>
      <c r="P133" s="142"/>
      <c r="Q133" s="142"/>
      <c r="R133" s="142"/>
      <c r="S133" s="146"/>
      <c r="T133" s="146"/>
      <c r="U133" s="142"/>
      <c r="V133" s="142"/>
      <c r="W133" s="282"/>
      <c r="X133" s="147"/>
      <c r="Y133" s="149"/>
      <c r="Z133" s="149"/>
      <c r="AA133" s="142"/>
      <c r="AB133" s="142"/>
    </row>
    <row r="134" spans="1:28" s="144" customFormat="1" hidden="1" outlineLevel="1" x14ac:dyDescent="0.2">
      <c r="A134" s="142"/>
      <c r="B134" s="143"/>
      <c r="C134" s="150" t="str">
        <v>MMRF5018HS</v>
      </c>
      <c r="D134" s="100">
        <v>450</v>
      </c>
      <c r="E134" s="100">
        <v>2700</v>
      </c>
      <c r="F134" s="101">
        <v>100</v>
      </c>
      <c r="G134" s="225">
        <v>50</v>
      </c>
      <c r="H134" s="102" t="str">
        <v>CW</v>
      </c>
      <c r="I134" s="224">
        <v>12</v>
      </c>
      <c r="J134" s="123">
        <v>50</v>
      </c>
      <c r="K134" s="145"/>
      <c r="L134" s="142"/>
      <c r="M134" s="142"/>
      <c r="N134" s="142"/>
      <c r="O134" s="142"/>
      <c r="P134" s="142"/>
      <c r="Q134" s="142"/>
      <c r="R134" s="142"/>
      <c r="S134" s="146"/>
      <c r="T134" s="146"/>
      <c r="U134" s="142"/>
      <c r="V134" s="142"/>
      <c r="W134" s="282"/>
      <c r="X134" s="147"/>
      <c r="Y134" s="149"/>
      <c r="Z134" s="149"/>
      <c r="AA134" s="142"/>
      <c r="AB134" s="142"/>
    </row>
    <row r="135" spans="1:28" s="144" customFormat="1" hidden="1" outlineLevel="1" x14ac:dyDescent="0.2">
      <c r="A135" s="142"/>
      <c r="B135" s="143"/>
      <c r="C135" s="150" t="str">
        <v>MMRF5014H</v>
      </c>
      <c r="D135" s="100">
        <v>500</v>
      </c>
      <c r="E135" s="100">
        <v>2500</v>
      </c>
      <c r="F135" s="101">
        <v>100</v>
      </c>
      <c r="G135" s="225">
        <v>50</v>
      </c>
      <c r="H135" s="102" t="str">
        <v>CW</v>
      </c>
      <c r="I135" s="224">
        <v>12</v>
      </c>
      <c r="J135" s="123">
        <v>50</v>
      </c>
      <c r="K135" s="145"/>
      <c r="L135" s="142"/>
      <c r="M135" s="142"/>
      <c r="N135" s="142"/>
      <c r="O135" s="142"/>
      <c r="P135" s="142"/>
      <c r="Q135" s="142"/>
      <c r="R135" s="142"/>
      <c r="S135" s="146"/>
      <c r="T135" s="146"/>
      <c r="U135" s="142"/>
      <c r="V135" s="142"/>
      <c r="W135" s="282"/>
      <c r="X135" s="147"/>
      <c r="Y135" s="149"/>
      <c r="Z135" s="149"/>
      <c r="AA135" s="142"/>
      <c r="AB135" s="142"/>
    </row>
    <row r="136" spans="1:28" s="144" customFormat="1" hidden="1" outlineLevel="1" x14ac:dyDescent="0.2">
      <c r="A136" s="142"/>
      <c r="B136" s="143"/>
      <c r="C136" s="150" t="str">
        <v>MMRF5014H</v>
      </c>
      <c r="D136" s="100">
        <v>2500</v>
      </c>
      <c r="E136" s="100">
        <v>2500</v>
      </c>
      <c r="F136" s="101">
        <v>100</v>
      </c>
      <c r="G136" s="225">
        <v>50</v>
      </c>
      <c r="H136" s="102" t="str">
        <v>CW</v>
      </c>
      <c r="I136" s="224">
        <v>18</v>
      </c>
      <c r="J136" s="123">
        <v>50</v>
      </c>
      <c r="K136" s="145"/>
      <c r="L136" s="142"/>
      <c r="M136" s="142"/>
      <c r="N136" s="142"/>
      <c r="O136" s="142"/>
      <c r="P136" s="142"/>
      <c r="Q136" s="142"/>
      <c r="R136" s="142"/>
      <c r="S136" s="146"/>
      <c r="T136" s="146"/>
      <c r="U136" s="142"/>
      <c r="V136" s="142"/>
      <c r="W136" s="282"/>
      <c r="X136" s="147"/>
      <c r="Y136" s="149"/>
      <c r="Z136" s="149"/>
      <c r="AA136" s="142"/>
      <c r="AB136" s="142"/>
    </row>
    <row r="137" spans="1:28" s="144" customFormat="1" hidden="1" outlineLevel="1" x14ac:dyDescent="0.2">
      <c r="A137" s="142"/>
      <c r="B137" s="143"/>
      <c r="C137" s="150" t="str">
        <v>A5G35H110N</v>
      </c>
      <c r="D137" s="100">
        <v>3400</v>
      </c>
      <c r="E137" s="100">
        <v>3600</v>
      </c>
      <c r="F137" s="101">
        <v>100</v>
      </c>
      <c r="G137" s="225">
        <v>50</v>
      </c>
      <c r="H137" s="102" t="str">
        <v>41.8 dBm Avg.</v>
      </c>
      <c r="I137" s="224">
        <v>15</v>
      </c>
      <c r="J137" s="123">
        <v>48</v>
      </c>
      <c r="K137" s="145"/>
      <c r="L137" s="142"/>
      <c r="M137" s="142"/>
      <c r="N137" s="142"/>
      <c r="O137" s="142"/>
      <c r="P137" s="142"/>
      <c r="Q137" s="142"/>
      <c r="R137" s="142"/>
      <c r="S137" s="146"/>
      <c r="T137" s="146"/>
      <c r="U137" s="142"/>
      <c r="V137" s="142"/>
      <c r="W137" s="282"/>
      <c r="X137" s="147"/>
      <c r="Y137" s="149"/>
      <c r="Z137" s="149"/>
      <c r="AA137" s="142"/>
      <c r="AB137" s="142"/>
    </row>
    <row r="138" spans="1:28" s="144" customFormat="1" hidden="1" outlineLevel="1" collapsed="1" x14ac:dyDescent="0.2">
      <c r="A138" s="153"/>
      <c r="B138" s="78"/>
      <c r="C138" s="150" t="str">
        <v>A5G35H120N</v>
      </c>
      <c r="D138" s="100">
        <v>3400</v>
      </c>
      <c r="E138" s="100">
        <v>3600</v>
      </c>
      <c r="F138" s="101">
        <v>100</v>
      </c>
      <c r="G138" s="225">
        <v>50</v>
      </c>
      <c r="H138" s="102" t="str">
        <v>42.5 dBm Avg.</v>
      </c>
      <c r="I138" s="224">
        <v>16</v>
      </c>
      <c r="J138" s="123">
        <v>48</v>
      </c>
      <c r="K138" s="145"/>
      <c r="L138" s="142"/>
      <c r="M138" s="142"/>
      <c r="N138" s="142"/>
      <c r="O138" s="142"/>
      <c r="P138" s="142"/>
      <c r="Q138" s="189"/>
      <c r="R138" s="192"/>
      <c r="S138" s="189"/>
      <c r="T138" s="189"/>
      <c r="U138" s="189"/>
      <c r="V138" s="190"/>
      <c r="W138" s="282"/>
      <c r="X138" s="147"/>
      <c r="Y138" s="149"/>
      <c r="Z138" s="149"/>
      <c r="AA138" s="142"/>
      <c r="AB138" s="142"/>
    </row>
    <row r="139" spans="1:28" s="144" customFormat="1" hidden="1" outlineLevel="1" x14ac:dyDescent="0.2">
      <c r="A139" s="142"/>
      <c r="B139" s="143"/>
      <c r="C139" s="150" t="str">
        <v>A5G35H120N + A5G35S008N</v>
      </c>
      <c r="D139" s="100">
        <v>3400</v>
      </c>
      <c r="E139" s="100">
        <v>3800</v>
      </c>
      <c r="F139" s="101">
        <v>100</v>
      </c>
      <c r="G139" s="225">
        <v>50</v>
      </c>
      <c r="H139" s="102" t="str">
        <v>41.3 dBm Avg.</v>
      </c>
      <c r="I139" s="224">
        <v>35</v>
      </c>
      <c r="J139" s="123">
        <v>48</v>
      </c>
      <c r="K139" s="145"/>
      <c r="L139" s="142"/>
      <c r="M139" s="142"/>
      <c r="N139" s="142"/>
      <c r="O139" s="142"/>
      <c r="P139" s="142"/>
      <c r="Q139" s="142"/>
      <c r="R139" s="142"/>
      <c r="S139" s="146"/>
      <c r="T139" s="146"/>
      <c r="U139" s="142"/>
      <c r="V139" s="142"/>
      <c r="W139" s="282"/>
      <c r="X139" s="147"/>
      <c r="Y139" s="149"/>
      <c r="Z139" s="149"/>
      <c r="AA139" s="142"/>
      <c r="AB139" s="142"/>
    </row>
    <row r="140" spans="1:28" s="144" customFormat="1" hidden="1" outlineLevel="1" x14ac:dyDescent="0.2">
      <c r="A140" s="142"/>
      <c r="B140" s="143"/>
      <c r="C140" s="150" t="str">
        <v>A5G35S008N + A5G35H120N</v>
      </c>
      <c r="D140" s="100">
        <v>3400</v>
      </c>
      <c r="E140" s="100">
        <v>3800</v>
      </c>
      <c r="F140" s="101">
        <v>100</v>
      </c>
      <c r="G140" s="225">
        <v>50</v>
      </c>
      <c r="H140" s="102" t="str">
        <v>41.3 dBm Avg.</v>
      </c>
      <c r="I140" s="224">
        <v>35</v>
      </c>
      <c r="J140" s="123">
        <v>48</v>
      </c>
      <c r="K140" s="145"/>
      <c r="L140" s="142"/>
      <c r="M140" s="142"/>
      <c r="N140" s="142"/>
      <c r="O140" s="142"/>
      <c r="P140" s="142"/>
      <c r="Q140" s="142"/>
      <c r="R140" s="142"/>
      <c r="S140" s="146"/>
      <c r="T140" s="146"/>
      <c r="U140" s="142"/>
      <c r="V140" s="142"/>
      <c r="W140" s="282"/>
      <c r="X140" s="147"/>
      <c r="Y140" s="149"/>
      <c r="Z140" s="149"/>
      <c r="AA140" s="142"/>
      <c r="AB140" s="142"/>
    </row>
    <row r="141" spans="1:28" s="144" customFormat="1" hidden="1" outlineLevel="1" x14ac:dyDescent="0.2">
      <c r="A141" s="142"/>
      <c r="B141" s="143"/>
      <c r="C141" s="150" t="str">
        <v>A3I25D080GN</v>
      </c>
      <c r="D141" s="100">
        <v>2300</v>
      </c>
      <c r="E141" s="100">
        <v>2400</v>
      </c>
      <c r="F141" s="101">
        <v>83</v>
      </c>
      <c r="G141" s="225">
        <v>49.190780923760741</v>
      </c>
      <c r="H141" s="102" t="str">
        <v>41.1 dBm Avg.</v>
      </c>
      <c r="I141" s="224">
        <v>30</v>
      </c>
      <c r="J141" s="123">
        <v>28</v>
      </c>
      <c r="K141" s="145"/>
      <c r="L141" s="142"/>
      <c r="M141" s="142"/>
      <c r="N141" s="142"/>
      <c r="O141" s="142"/>
      <c r="P141" s="142"/>
      <c r="Q141" s="142"/>
      <c r="R141" s="142"/>
      <c r="S141" s="146"/>
      <c r="T141" s="146"/>
      <c r="U141" s="142"/>
      <c r="V141" s="142"/>
      <c r="W141" s="282"/>
      <c r="X141" s="147"/>
      <c r="Y141" s="149"/>
      <c r="Z141" s="149"/>
      <c r="AA141" s="142"/>
      <c r="AB141" s="142"/>
    </row>
    <row r="142" spans="1:28" s="144" customFormat="1" hidden="1" outlineLevel="1" x14ac:dyDescent="0.2">
      <c r="A142" s="142"/>
      <c r="B142" s="143"/>
      <c r="C142" s="150" t="str">
        <v>A3I25D080GN</v>
      </c>
      <c r="D142" s="100">
        <v>2496</v>
      </c>
      <c r="E142" s="100">
        <v>2690</v>
      </c>
      <c r="F142" s="101">
        <v>83</v>
      </c>
      <c r="G142" s="225">
        <v>49.190780923760741</v>
      </c>
      <c r="H142" s="102" t="str">
        <v>41.1 dBm Avg.</v>
      </c>
      <c r="I142" s="224">
        <v>30</v>
      </c>
      <c r="J142" s="123">
        <v>28</v>
      </c>
      <c r="K142" s="145"/>
      <c r="L142" s="142"/>
      <c r="M142" s="142"/>
      <c r="N142" s="142"/>
      <c r="O142" s="142"/>
      <c r="P142" s="142"/>
      <c r="Q142" s="142"/>
      <c r="R142" s="142"/>
      <c r="S142" s="146"/>
      <c r="T142" s="146"/>
      <c r="U142" s="142"/>
      <c r="V142" s="142"/>
      <c r="W142" s="282"/>
      <c r="X142" s="147"/>
      <c r="Y142" s="149"/>
      <c r="Z142" s="149"/>
      <c r="AA142" s="142"/>
      <c r="AB142" s="142"/>
    </row>
    <row r="143" spans="1:28" s="144" customFormat="1" hidden="1" outlineLevel="1" x14ac:dyDescent="0.2">
      <c r="A143" s="142"/>
      <c r="B143" s="143"/>
      <c r="C143" s="150" t="str">
        <v>A5M35TG140-TC</v>
      </c>
      <c r="D143" s="100">
        <v>3400</v>
      </c>
      <c r="E143" s="100">
        <v>3600</v>
      </c>
      <c r="F143" s="101">
        <v>83</v>
      </c>
      <c r="G143" s="225">
        <v>49.190780923760741</v>
      </c>
      <c r="H143" s="102" t="str">
        <v>40.2 dBm LTE</v>
      </c>
      <c r="I143" s="224">
        <v>30</v>
      </c>
      <c r="J143" s="123">
        <v>48</v>
      </c>
      <c r="K143" s="145"/>
      <c r="L143" s="142"/>
      <c r="M143" s="142"/>
      <c r="N143" s="142"/>
      <c r="O143" s="142"/>
      <c r="P143" s="142"/>
      <c r="Q143" s="142"/>
      <c r="R143" s="142"/>
      <c r="S143" s="146"/>
      <c r="T143" s="146"/>
      <c r="U143" s="142"/>
      <c r="V143" s="142"/>
      <c r="W143" s="282"/>
      <c r="X143" s="147"/>
      <c r="Y143" s="149"/>
      <c r="Z143" s="149"/>
      <c r="AA143" s="142"/>
      <c r="AB143" s="142"/>
    </row>
    <row r="144" spans="1:28" s="144" customFormat="1" hidden="1" outlineLevel="1" x14ac:dyDescent="0.2">
      <c r="A144" s="142"/>
      <c r="B144" s="143"/>
      <c r="C144" s="150" t="str">
        <v>A5M36TG140-TC</v>
      </c>
      <c r="D144" s="100">
        <v>3400</v>
      </c>
      <c r="E144" s="100">
        <v>3800</v>
      </c>
      <c r="F144" s="101">
        <v>83</v>
      </c>
      <c r="G144" s="225">
        <v>49.2</v>
      </c>
      <c r="H144" s="102" t="str">
        <v>40.2 dBm Avg.</v>
      </c>
      <c r="I144" s="224">
        <v>31</v>
      </c>
      <c r="J144" s="123">
        <v>45</v>
      </c>
      <c r="K144" s="145"/>
      <c r="L144" s="142"/>
      <c r="M144" s="142"/>
      <c r="N144" s="142"/>
      <c r="O144" s="142"/>
      <c r="P144" s="142"/>
      <c r="Q144" s="142"/>
      <c r="R144" s="142"/>
      <c r="S144" s="146"/>
      <c r="T144" s="146"/>
      <c r="U144" s="142"/>
      <c r="V144" s="142"/>
      <c r="W144" s="282"/>
      <c r="X144" s="147"/>
      <c r="Y144" s="149"/>
      <c r="Z144" s="149"/>
      <c r="AA144" s="142"/>
      <c r="AB144" s="142"/>
    </row>
    <row r="145" spans="1:28" s="144" customFormat="1" hidden="1" outlineLevel="1" x14ac:dyDescent="0.2">
      <c r="A145" s="142"/>
      <c r="B145" s="143"/>
      <c r="C145" s="150" t="str">
        <v>A2I09VD050GN</v>
      </c>
      <c r="D145" s="100">
        <v>610</v>
      </c>
      <c r="E145" s="100">
        <v>1000</v>
      </c>
      <c r="F145" s="101">
        <v>68</v>
      </c>
      <c r="G145" s="225">
        <v>48.32508912706237</v>
      </c>
      <c r="H145" s="102" t="str">
        <v>37.8 dBm Avg. (Dual Path)</v>
      </c>
      <c r="I145" s="224">
        <v>33</v>
      </c>
      <c r="J145" s="123">
        <v>48</v>
      </c>
      <c r="K145" s="145"/>
      <c r="L145" s="142"/>
      <c r="M145" s="142"/>
      <c r="N145" s="142"/>
      <c r="O145" s="142"/>
      <c r="P145" s="142"/>
      <c r="Q145" s="142"/>
      <c r="R145" s="142"/>
      <c r="S145" s="146"/>
      <c r="T145" s="146"/>
      <c r="U145" s="142"/>
      <c r="V145" s="142"/>
      <c r="W145" s="282"/>
      <c r="X145" s="147"/>
      <c r="Y145" s="149"/>
      <c r="Z145" s="149"/>
      <c r="AA145" s="142"/>
      <c r="AB145" s="142"/>
    </row>
    <row r="146" spans="1:28" s="144" customFormat="1" hidden="1" outlineLevel="1" x14ac:dyDescent="0.2">
      <c r="A146" s="142"/>
      <c r="B146" s="143"/>
      <c r="C146" s="150" t="str">
        <v>A2I09VD050GN</v>
      </c>
      <c r="D146" s="100">
        <v>610</v>
      </c>
      <c r="E146" s="100">
        <v>1000</v>
      </c>
      <c r="F146" s="101">
        <v>68</v>
      </c>
      <c r="G146" s="225">
        <v>48.32508912706237</v>
      </c>
      <c r="H146" s="102" t="str">
        <v>37.8 dBm Avg. (Dual Path)</v>
      </c>
      <c r="I146" s="224">
        <v>32</v>
      </c>
      <c r="J146" s="123">
        <v>48</v>
      </c>
      <c r="K146" s="145"/>
      <c r="L146" s="142"/>
      <c r="M146" s="142"/>
      <c r="N146" s="142"/>
      <c r="O146" s="142"/>
      <c r="P146" s="142"/>
      <c r="Q146" s="142"/>
      <c r="R146" s="142"/>
      <c r="S146" s="146"/>
      <c r="T146" s="146"/>
      <c r="U146" s="142"/>
      <c r="V146" s="142"/>
      <c r="W146" s="282"/>
      <c r="X146" s="147"/>
      <c r="Y146" s="149"/>
      <c r="Z146" s="149"/>
      <c r="AA146" s="142"/>
      <c r="AB146" s="142"/>
    </row>
    <row r="147" spans="1:28" s="144" customFormat="1" hidden="1" outlineLevel="1" x14ac:dyDescent="0.2">
      <c r="A147" s="142"/>
      <c r="B147" s="143"/>
      <c r="C147" s="150" t="str">
        <v>A2I09VD050N</v>
      </c>
      <c r="D147" s="100">
        <v>920</v>
      </c>
      <c r="E147" s="100">
        <v>960</v>
      </c>
      <c r="F147" s="101">
        <v>68</v>
      </c>
      <c r="G147" s="225">
        <v>48.32508912706237</v>
      </c>
      <c r="H147" s="102" t="str">
        <v>37.8 dBm Avg.</v>
      </c>
      <c r="I147" s="224">
        <v>37</v>
      </c>
      <c r="J147" s="123">
        <v>48</v>
      </c>
      <c r="K147" s="145"/>
      <c r="L147" s="142"/>
      <c r="M147" s="142"/>
      <c r="N147" s="142"/>
      <c r="O147" s="142"/>
      <c r="P147" s="142"/>
      <c r="Q147" s="142"/>
      <c r="R147" s="142"/>
      <c r="S147" s="146"/>
      <c r="T147" s="146"/>
      <c r="U147" s="142"/>
      <c r="V147" s="142"/>
      <c r="W147" s="282"/>
      <c r="X147" s="147"/>
      <c r="Y147" s="149"/>
      <c r="Z147" s="149"/>
      <c r="AA147" s="142"/>
      <c r="AB147" s="142"/>
    </row>
    <row r="148" spans="1:28" s="144" customFormat="1" hidden="1" outlineLevel="1" x14ac:dyDescent="0.2">
      <c r="A148" s="142"/>
      <c r="B148" s="143"/>
      <c r="C148" s="150" t="str">
        <v>A5M36TG140</v>
      </c>
      <c r="D148" s="100">
        <v>3400</v>
      </c>
      <c r="E148" s="100">
        <v>3800</v>
      </c>
      <c r="F148" s="101">
        <v>65</v>
      </c>
      <c r="G148" s="225">
        <v>48.129133566428557</v>
      </c>
      <c r="H148" s="102" t="str">
        <v>39.5 dBm Avg.</v>
      </c>
      <c r="I148" s="224">
        <v>33</v>
      </c>
      <c r="J148" s="123">
        <v>48</v>
      </c>
      <c r="K148" s="145"/>
      <c r="L148" s="142"/>
      <c r="M148" s="142"/>
      <c r="N148" s="142"/>
      <c r="O148" s="142"/>
      <c r="P148" s="142"/>
      <c r="Q148" s="142"/>
      <c r="R148" s="142"/>
      <c r="S148" s="146"/>
      <c r="T148" s="146"/>
      <c r="U148" s="142"/>
      <c r="V148" s="142"/>
      <c r="W148" s="282"/>
      <c r="X148" s="147"/>
      <c r="Y148" s="149"/>
      <c r="Z148" s="149"/>
      <c r="AA148" s="142"/>
      <c r="AB148" s="142"/>
    </row>
    <row r="149" spans="1:28" s="144" customFormat="1" hidden="1" outlineLevel="1" x14ac:dyDescent="0.2">
      <c r="A149" s="142"/>
      <c r="B149" s="143"/>
      <c r="C149" s="150" t="str">
        <v>A3I20X050N</v>
      </c>
      <c r="D149" s="100">
        <v>1805</v>
      </c>
      <c r="E149" s="100">
        <v>2200</v>
      </c>
      <c r="F149" s="101">
        <v>63</v>
      </c>
      <c r="G149" s="225">
        <v>47.993405494535821</v>
      </c>
      <c r="H149" s="102" t="str">
        <v>38.0 dBm Avg.</v>
      </c>
      <c r="I149" s="224">
        <v>29</v>
      </c>
      <c r="J149" s="123">
        <v>28</v>
      </c>
      <c r="K149" s="145"/>
      <c r="L149" s="142"/>
      <c r="M149" s="142"/>
      <c r="N149" s="142"/>
      <c r="O149" s="142"/>
      <c r="P149" s="142"/>
      <c r="Q149" s="142"/>
      <c r="R149" s="142"/>
      <c r="S149" s="146"/>
      <c r="T149" s="146"/>
      <c r="U149" s="142"/>
      <c r="V149" s="142"/>
      <c r="W149" s="282"/>
      <c r="X149" s="147"/>
      <c r="Y149" s="149"/>
      <c r="Z149" s="149"/>
      <c r="AA149" s="142"/>
      <c r="AB149" s="142"/>
    </row>
    <row r="150" spans="1:28" s="144" customFormat="1" hidden="1" outlineLevel="1" x14ac:dyDescent="0.2">
      <c r="A150" s="142"/>
      <c r="B150" s="143"/>
      <c r="C150" s="150" t="str">
        <v>A3I20X050N</v>
      </c>
      <c r="D150" s="100">
        <v>1805</v>
      </c>
      <c r="E150" s="100">
        <v>1880</v>
      </c>
      <c r="F150" s="101">
        <v>63</v>
      </c>
      <c r="G150" s="225">
        <v>47.993405494535821</v>
      </c>
      <c r="H150" s="102" t="str">
        <v>38.0 dBm Avg.</v>
      </c>
      <c r="I150" s="224">
        <v>29</v>
      </c>
      <c r="J150" s="123">
        <v>28</v>
      </c>
      <c r="K150" s="145"/>
      <c r="L150" s="142"/>
      <c r="M150" s="142"/>
      <c r="N150" s="142"/>
      <c r="O150" s="142"/>
      <c r="P150" s="142"/>
      <c r="Q150" s="142"/>
      <c r="R150" s="142"/>
      <c r="S150" s="146"/>
      <c r="T150" s="146"/>
      <c r="U150" s="142"/>
      <c r="V150" s="142"/>
      <c r="W150" s="282"/>
      <c r="X150" s="147"/>
      <c r="Y150" s="149"/>
      <c r="Z150" s="149"/>
      <c r="AA150" s="142"/>
      <c r="AB150" s="142"/>
    </row>
    <row r="151" spans="1:28" s="144" customFormat="1" hidden="1" outlineLevel="1" x14ac:dyDescent="0.2">
      <c r="A151" s="142"/>
      <c r="B151" s="143"/>
      <c r="C151" s="150" t="str">
        <v>A5G23H065N</v>
      </c>
      <c r="D151" s="100">
        <v>2300</v>
      </c>
      <c r="E151" s="100">
        <v>2400</v>
      </c>
      <c r="F151" s="101">
        <v>63</v>
      </c>
      <c r="G151" s="225">
        <v>47.993405494535821</v>
      </c>
      <c r="H151" s="102" t="str">
        <v>39.4 dBm Avg.</v>
      </c>
      <c r="I151" s="224">
        <v>17</v>
      </c>
      <c r="J151" s="123">
        <v>48</v>
      </c>
      <c r="K151" s="145"/>
      <c r="L151" s="142"/>
      <c r="M151" s="142"/>
      <c r="N151" s="142"/>
      <c r="O151" s="142"/>
      <c r="P151" s="142"/>
      <c r="Q151" s="142"/>
      <c r="R151" s="142"/>
      <c r="S151" s="146"/>
      <c r="T151" s="146"/>
      <c r="U151" s="142"/>
      <c r="V151" s="142"/>
      <c r="W151" s="282"/>
      <c r="X151" s="147"/>
      <c r="Y151" s="149"/>
      <c r="Z151" s="149"/>
      <c r="AA151" s="142"/>
      <c r="AB151" s="142"/>
    </row>
    <row r="152" spans="1:28" s="144" customFormat="1" hidden="1" outlineLevel="1" x14ac:dyDescent="0.2">
      <c r="A152" s="142"/>
      <c r="B152" s="143"/>
      <c r="C152" s="150" t="str">
        <v>A3M35TL039</v>
      </c>
      <c r="D152" s="100">
        <v>3400</v>
      </c>
      <c r="E152" s="100">
        <v>3600</v>
      </c>
      <c r="F152" s="101">
        <v>56.234132519034951</v>
      </c>
      <c r="G152" s="225">
        <v>47.5</v>
      </c>
      <c r="H152" s="102" t="str">
        <v>38 dBm Avg.</v>
      </c>
      <c r="I152" s="224">
        <v>28</v>
      </c>
      <c r="J152" s="123">
        <v>28</v>
      </c>
      <c r="K152" s="145"/>
      <c r="L152" s="142"/>
      <c r="M152" s="142"/>
      <c r="N152" s="142"/>
      <c r="O152" s="142"/>
      <c r="P152" s="142"/>
      <c r="Q152" s="142"/>
      <c r="R152" s="142"/>
      <c r="S152" s="146"/>
      <c r="T152" s="146"/>
      <c r="U152" s="142"/>
      <c r="V152" s="142"/>
      <c r="W152" s="282"/>
      <c r="X152" s="147"/>
      <c r="Y152" s="149"/>
      <c r="Z152" s="149"/>
      <c r="AA152" s="142"/>
      <c r="AB152" s="142"/>
    </row>
    <row r="153" spans="1:28" s="144" customFormat="1" hidden="1" outlineLevel="1" x14ac:dyDescent="0.2">
      <c r="A153" s="142"/>
      <c r="B153" s="143"/>
      <c r="C153" s="150" t="str">
        <v>A3M37TL039</v>
      </c>
      <c r="D153" s="100">
        <v>3600</v>
      </c>
      <c r="E153" s="100">
        <v>3800</v>
      </c>
      <c r="F153" s="101">
        <v>56.234132519034951</v>
      </c>
      <c r="G153" s="225">
        <v>47.5</v>
      </c>
      <c r="H153" s="102" t="str">
        <v>38.5 dBm Avg.</v>
      </c>
      <c r="I153" s="224">
        <v>28</v>
      </c>
      <c r="J153" s="123">
        <v>28</v>
      </c>
      <c r="K153" s="145"/>
      <c r="L153" s="142"/>
      <c r="M153" s="142"/>
      <c r="N153" s="142"/>
      <c r="O153" s="142"/>
      <c r="P153" s="142"/>
      <c r="Q153" s="142"/>
      <c r="R153" s="142"/>
      <c r="S153" s="146"/>
      <c r="T153" s="146"/>
      <c r="U153" s="142"/>
      <c r="V153" s="142"/>
      <c r="W153" s="282"/>
      <c r="X153" s="147"/>
      <c r="Y153" s="149"/>
      <c r="Z153" s="149"/>
      <c r="AA153" s="142"/>
      <c r="AB153" s="142"/>
    </row>
    <row r="154" spans="1:28" s="144" customFormat="1" hidden="1" outlineLevel="1" x14ac:dyDescent="0.2">
      <c r="A154" s="142"/>
      <c r="B154" s="143"/>
      <c r="C154" s="150" t="str">
        <v>A3G26D055N</v>
      </c>
      <c r="D154" s="100">
        <v>925</v>
      </c>
      <c r="E154" s="100">
        <v>960</v>
      </c>
      <c r="F154" s="101">
        <v>55</v>
      </c>
      <c r="G154" s="225">
        <v>47.403626894942441</v>
      </c>
      <c r="H154" s="102" t="str">
        <v>35.4 dBm Avg. (12 dB OBO)</v>
      </c>
      <c r="I154" s="224">
        <v>19</v>
      </c>
      <c r="J154" s="123">
        <v>48</v>
      </c>
      <c r="K154" s="145"/>
      <c r="L154" s="142"/>
      <c r="M154" s="142"/>
      <c r="N154" s="142"/>
      <c r="O154" s="142"/>
      <c r="P154" s="142"/>
      <c r="Q154" s="142"/>
      <c r="R154" s="142"/>
      <c r="S154" s="146"/>
      <c r="T154" s="146"/>
      <c r="U154" s="142"/>
      <c r="V154" s="142"/>
      <c r="W154" s="282"/>
      <c r="X154" s="147"/>
      <c r="Y154" s="149"/>
      <c r="Z154" s="149"/>
      <c r="AA154" s="142"/>
      <c r="AB154" s="142"/>
    </row>
    <row r="155" spans="1:28" s="144" customFormat="1" hidden="1" outlineLevel="1" x14ac:dyDescent="0.2">
      <c r="A155" s="142"/>
      <c r="B155" s="143"/>
      <c r="C155" s="150" t="str">
        <v>A3G26D055N</v>
      </c>
      <c r="D155" s="100">
        <v>2515</v>
      </c>
      <c r="E155" s="100">
        <v>2675</v>
      </c>
      <c r="F155" s="101">
        <v>55</v>
      </c>
      <c r="G155" s="225">
        <v>47.403626894942441</v>
      </c>
      <c r="H155" s="102" t="str">
        <v>39.0 dBm Avg. (Doherty)</v>
      </c>
      <c r="I155" s="224">
        <v>18</v>
      </c>
      <c r="J155" s="123">
        <v>48</v>
      </c>
      <c r="K155" s="145"/>
      <c r="L155" s="142"/>
      <c r="M155" s="142"/>
      <c r="N155" s="142"/>
      <c r="O155" s="142"/>
      <c r="P155" s="142"/>
      <c r="Q155" s="142"/>
      <c r="R155" s="142"/>
      <c r="S155" s="146"/>
      <c r="T155" s="146"/>
      <c r="U155" s="142"/>
      <c r="V155" s="142"/>
      <c r="W155" s="282"/>
      <c r="X155" s="147"/>
      <c r="Y155" s="149"/>
      <c r="Z155" s="149"/>
      <c r="AA155" s="142"/>
      <c r="AB155" s="142"/>
    </row>
    <row r="156" spans="1:28" s="144" customFormat="1" hidden="1" outlineLevel="1" x14ac:dyDescent="0.2">
      <c r="A156" s="142"/>
      <c r="B156" s="143"/>
      <c r="C156" s="150" t="str">
        <v>A5G35H055N</v>
      </c>
      <c r="D156" s="100">
        <v>3400</v>
      </c>
      <c r="E156" s="100">
        <v>3600</v>
      </c>
      <c r="F156" s="101">
        <v>55</v>
      </c>
      <c r="G156" s="225">
        <v>47.403626894942441</v>
      </c>
      <c r="H156" s="102" t="str">
        <v>39 dBm Avg.</v>
      </c>
      <c r="I156" s="224">
        <v>15</v>
      </c>
      <c r="J156" s="123">
        <v>48</v>
      </c>
      <c r="K156" s="145"/>
      <c r="L156" s="142"/>
      <c r="M156" s="142"/>
      <c r="N156" s="142"/>
      <c r="O156" s="142"/>
      <c r="P156" s="142"/>
      <c r="Q156" s="142"/>
      <c r="R156" s="142"/>
      <c r="S156" s="146"/>
      <c r="T156" s="146"/>
      <c r="U156" s="142"/>
      <c r="V156" s="142"/>
      <c r="W156" s="282"/>
      <c r="X156" s="147"/>
      <c r="Y156" s="149"/>
      <c r="Z156" s="149"/>
      <c r="AA156" s="142"/>
      <c r="AB156" s="142"/>
    </row>
    <row r="157" spans="1:28" s="144" customFormat="1" hidden="1" outlineLevel="1" x14ac:dyDescent="0.2">
      <c r="A157" s="142"/>
      <c r="B157" s="143"/>
      <c r="C157" s="150" t="str">
        <v>A3M36SL039</v>
      </c>
      <c r="D157" s="100">
        <v>3400</v>
      </c>
      <c r="E157" s="100">
        <v>3800</v>
      </c>
      <c r="F157" s="101">
        <v>50</v>
      </c>
      <c r="G157" s="225">
        <v>46.989700043360187</v>
      </c>
      <c r="H157" s="102" t="str">
        <v>38 dBm Avg.</v>
      </c>
      <c r="I157" s="224">
        <v>28</v>
      </c>
      <c r="J157" s="123">
        <v>0.4</v>
      </c>
      <c r="K157" s="145"/>
      <c r="L157" s="142"/>
      <c r="M157" s="142"/>
      <c r="N157" s="142"/>
      <c r="O157" s="142"/>
      <c r="P157" s="142"/>
      <c r="Q157" s="142"/>
      <c r="R157" s="142"/>
      <c r="S157" s="146"/>
      <c r="T157" s="146"/>
      <c r="U157" s="142"/>
      <c r="V157" s="142"/>
      <c r="W157" s="282"/>
      <c r="X157" s="147"/>
      <c r="Y157" s="149"/>
      <c r="Z157" s="149"/>
      <c r="AA157" s="142"/>
      <c r="AB157" s="142"/>
    </row>
    <row r="158" spans="1:28" s="144" customFormat="1" hidden="1" outlineLevel="1" x14ac:dyDescent="0.2">
      <c r="A158" s="142"/>
      <c r="B158" s="143"/>
      <c r="C158" s="150" t="str">
        <v>A3M39SL039</v>
      </c>
      <c r="D158" s="100">
        <v>3700</v>
      </c>
      <c r="E158" s="100">
        <v>4000</v>
      </c>
      <c r="F158" s="101">
        <v>50</v>
      </c>
      <c r="G158" s="225">
        <v>46.989700043360187</v>
      </c>
      <c r="H158" s="102" t="str">
        <v>39.0 dBm Avg.</v>
      </c>
      <c r="I158" s="224">
        <v>28</v>
      </c>
      <c r="J158" s="123">
        <v>28</v>
      </c>
      <c r="K158" s="145"/>
      <c r="L158" s="142"/>
      <c r="M158" s="142"/>
      <c r="N158" s="142"/>
      <c r="O158" s="142"/>
      <c r="P158" s="142"/>
      <c r="Q158" s="142"/>
      <c r="R158" s="142"/>
      <c r="S158" s="146"/>
      <c r="T158" s="146"/>
      <c r="U158" s="142"/>
      <c r="V158" s="142"/>
      <c r="W158" s="282"/>
      <c r="X158" s="147"/>
      <c r="Y158" s="149"/>
      <c r="Z158" s="149"/>
      <c r="AA158" s="142"/>
      <c r="AB158" s="142"/>
    </row>
    <row r="159" spans="1:28" s="144" customFormat="1" hidden="1" outlineLevel="1" x14ac:dyDescent="0.2">
      <c r="A159" s="142"/>
      <c r="B159" s="143"/>
      <c r="C159" s="150" t="str">
        <v>A5G38H045N</v>
      </c>
      <c r="D159" s="100">
        <v>3700</v>
      </c>
      <c r="E159" s="100">
        <v>3980</v>
      </c>
      <c r="F159" s="101">
        <v>45</v>
      </c>
      <c r="G159" s="225">
        <v>46.53212513775344</v>
      </c>
      <c r="H159" s="102" t="str">
        <v>37.5 dBm Avg.</v>
      </c>
      <c r="I159" s="224">
        <v>15</v>
      </c>
      <c r="J159" s="123">
        <v>48</v>
      </c>
      <c r="K159" s="145"/>
      <c r="L159" s="142"/>
      <c r="M159" s="142"/>
      <c r="N159" s="142"/>
      <c r="O159" s="142"/>
      <c r="P159" s="142"/>
      <c r="Q159" s="142"/>
      <c r="R159" s="142"/>
      <c r="S159" s="146"/>
      <c r="T159" s="146"/>
      <c r="U159" s="142"/>
      <c r="V159" s="142"/>
      <c r="W159" s="282"/>
      <c r="X159" s="147"/>
      <c r="Y159" s="149"/>
      <c r="Z159" s="149"/>
      <c r="AA159" s="142"/>
      <c r="AB159" s="142"/>
    </row>
    <row r="160" spans="1:28" s="144" customFormat="1" hidden="1" outlineLevel="1" x14ac:dyDescent="0.2">
      <c r="A160" s="142"/>
      <c r="B160" s="143"/>
      <c r="C160" s="150" t="str">
        <v>AFSC5G40E38</v>
      </c>
      <c r="D160" s="100">
        <v>3700</v>
      </c>
      <c r="E160" s="100">
        <v>4000</v>
      </c>
      <c r="F160" s="101">
        <v>42.657951880159274</v>
      </c>
      <c r="G160" s="225">
        <v>46.3</v>
      </c>
      <c r="H160" s="102" t="str">
        <v>38.0 dBm Avg.</v>
      </c>
      <c r="I160" s="224">
        <v>27</v>
      </c>
      <c r="J160" s="123">
        <v>28</v>
      </c>
      <c r="K160" s="145"/>
      <c r="L160" s="142"/>
      <c r="M160" s="142"/>
      <c r="N160" s="142"/>
      <c r="O160" s="142"/>
      <c r="P160" s="142"/>
      <c r="Q160" s="142"/>
      <c r="R160" s="142"/>
      <c r="S160" s="146"/>
      <c r="T160" s="146"/>
      <c r="U160" s="142"/>
      <c r="V160" s="142"/>
      <c r="W160" s="282"/>
      <c r="X160" s="147"/>
      <c r="Y160" s="149"/>
      <c r="Z160" s="149"/>
      <c r="AA160" s="142"/>
      <c r="AB160" s="142"/>
    </row>
    <row r="161" spans="1:28" s="144" customFormat="1" hidden="1" outlineLevel="1" x14ac:dyDescent="0.2">
      <c r="A161" s="142"/>
      <c r="B161" s="143"/>
      <c r="C161" s="150" t="str">
        <v>A2I09VD030N</v>
      </c>
      <c r="D161" s="100">
        <v>728</v>
      </c>
      <c r="E161" s="100">
        <v>768</v>
      </c>
      <c r="F161" s="101">
        <v>40</v>
      </c>
      <c r="G161" s="225">
        <v>46.020599913279625</v>
      </c>
      <c r="H161" s="102" t="str">
        <v>36 dBm Avg.</v>
      </c>
      <c r="I161" s="224">
        <v>34</v>
      </c>
      <c r="J161" s="123">
        <v>48</v>
      </c>
      <c r="K161" s="145"/>
      <c r="L161" s="142"/>
      <c r="M161" s="142"/>
      <c r="N161" s="142"/>
      <c r="O161" s="142"/>
      <c r="P161" s="142"/>
      <c r="Q161" s="142"/>
      <c r="R161" s="142"/>
      <c r="S161" s="146"/>
      <c r="T161" s="146"/>
      <c r="U161" s="142"/>
      <c r="V161" s="142"/>
      <c r="W161" s="282"/>
      <c r="X161" s="147"/>
      <c r="Y161" s="149"/>
      <c r="Z161" s="149"/>
      <c r="AA161" s="142"/>
      <c r="AB161" s="142"/>
    </row>
    <row r="162" spans="1:28" s="144" customFormat="1" hidden="1" outlineLevel="1" x14ac:dyDescent="0.2">
      <c r="A162" s="142"/>
      <c r="B162" s="143"/>
      <c r="C162" s="150" t="str">
        <v>A2I09VD030N</v>
      </c>
      <c r="D162" s="100">
        <v>920</v>
      </c>
      <c r="E162" s="100">
        <v>960</v>
      </c>
      <c r="F162" s="101">
        <v>40</v>
      </c>
      <c r="G162" s="225">
        <v>46.020599913279625</v>
      </c>
      <c r="H162" s="102" t="str">
        <v>36 dBm Avg.</v>
      </c>
      <c r="I162" s="224">
        <v>34</v>
      </c>
      <c r="J162" s="123">
        <v>48</v>
      </c>
      <c r="K162" s="145"/>
      <c r="L162" s="142"/>
      <c r="M162" s="142"/>
      <c r="N162" s="142"/>
      <c r="O162" s="142"/>
      <c r="P162" s="142"/>
      <c r="Q162" s="142"/>
      <c r="R162" s="142"/>
      <c r="S162" s="146"/>
      <c r="T162" s="146"/>
      <c r="U162" s="142"/>
      <c r="V162" s="142"/>
      <c r="W162" s="282"/>
      <c r="X162" s="147"/>
      <c r="Y162" s="149"/>
      <c r="Z162" s="149"/>
      <c r="AA162" s="142"/>
      <c r="AB162" s="142"/>
    </row>
    <row r="163" spans="1:28" s="144" customFormat="1" hidden="1" outlineLevel="1" x14ac:dyDescent="0.2">
      <c r="A163" s="142"/>
      <c r="B163" s="143"/>
      <c r="C163" s="150" t="str">
        <v>A2I09VD030N</v>
      </c>
      <c r="D163" s="100">
        <v>902</v>
      </c>
      <c r="E163" s="100">
        <v>928</v>
      </c>
      <c r="F163" s="101">
        <v>38</v>
      </c>
      <c r="G163" s="225">
        <v>45.797835966168101</v>
      </c>
      <c r="H163" s="102" t="str">
        <v>CW, 915 MHz band</v>
      </c>
      <c r="I163" s="224">
        <v>30</v>
      </c>
      <c r="J163" s="123">
        <v>50</v>
      </c>
      <c r="K163" s="145"/>
      <c r="L163" s="142"/>
      <c r="M163" s="142"/>
      <c r="N163" s="142"/>
      <c r="O163" s="142"/>
      <c r="P163" s="142"/>
      <c r="Q163" s="142"/>
      <c r="R163" s="142"/>
      <c r="S163" s="146"/>
      <c r="T163" s="146"/>
      <c r="U163" s="142"/>
      <c r="V163" s="142"/>
      <c r="W163" s="282"/>
      <c r="X163" s="147"/>
      <c r="Y163" s="149"/>
      <c r="Z163" s="149"/>
      <c r="AA163" s="142"/>
      <c r="AB163" s="142"/>
    </row>
    <row r="164" spans="1:28" s="144" customFormat="1" hidden="1" outlineLevel="1" x14ac:dyDescent="0.2">
      <c r="A164" s="142"/>
      <c r="B164" s="143"/>
      <c r="C164" s="150" t="str">
        <v>A3G26D055N</v>
      </c>
      <c r="D164" s="100">
        <v>2400</v>
      </c>
      <c r="E164" s="100">
        <v>2500</v>
      </c>
      <c r="F164" s="101">
        <v>28</v>
      </c>
      <c r="G164" s="225">
        <v>44.471580313422194</v>
      </c>
      <c r="H164" s="102" t="str">
        <v>CW</v>
      </c>
      <c r="I164" s="224">
        <v>18</v>
      </c>
      <c r="J164" s="123">
        <v>48</v>
      </c>
      <c r="K164" s="145"/>
      <c r="L164" s="142"/>
      <c r="M164" s="142"/>
      <c r="N164" s="142"/>
      <c r="O164" s="142"/>
      <c r="P164" s="142"/>
      <c r="Q164" s="142"/>
      <c r="R164" s="142"/>
      <c r="S164" s="146"/>
      <c r="T164" s="146"/>
      <c r="U164" s="142"/>
      <c r="V164" s="142"/>
      <c r="W164" s="282"/>
      <c r="X164" s="147"/>
      <c r="Y164" s="149"/>
      <c r="Z164" s="149"/>
      <c r="AA164" s="142"/>
      <c r="AB164" s="142"/>
    </row>
    <row r="165" spans="1:28" s="144" customFormat="1" hidden="1" outlineLevel="1" x14ac:dyDescent="0.2">
      <c r="A165" s="142"/>
      <c r="B165" s="143"/>
      <c r="C165" s="150" t="str">
        <v>A2I09VD030N + MMG3014N</v>
      </c>
      <c r="D165" s="100">
        <v>1300</v>
      </c>
      <c r="E165" s="100">
        <v>1300</v>
      </c>
      <c r="F165" s="101">
        <v>25</v>
      </c>
      <c r="G165" s="225">
        <v>43.979400086720375</v>
      </c>
      <c r="H165" s="102" t="str">
        <v xml:space="preserve">CW </v>
      </c>
      <c r="I165" s="224">
        <v>38</v>
      </c>
      <c r="J165" s="123">
        <v>50</v>
      </c>
      <c r="K165" s="145"/>
      <c r="L165" s="142"/>
      <c r="M165" s="142"/>
      <c r="N165" s="142"/>
      <c r="O165" s="142"/>
      <c r="P165" s="142"/>
      <c r="Q165" s="142"/>
      <c r="R165" s="142"/>
      <c r="S165" s="146"/>
      <c r="T165" s="146"/>
      <c r="U165" s="142"/>
      <c r="V165" s="142"/>
      <c r="W165" s="282"/>
      <c r="X165" s="147"/>
      <c r="Y165" s="149"/>
      <c r="Z165" s="149"/>
      <c r="AA165" s="142"/>
      <c r="AB165" s="142"/>
    </row>
    <row r="166" spans="1:28" s="144" customFormat="1" hidden="1" outlineLevel="1" x14ac:dyDescent="0.2">
      <c r="A166" s="142"/>
      <c r="B166" s="143"/>
      <c r="C166" s="150" t="str">
        <v>MMG3014N + A2I09VD030N</v>
      </c>
      <c r="D166" s="100">
        <v>1300</v>
      </c>
      <c r="E166" s="100">
        <v>1300</v>
      </c>
      <c r="F166" s="101">
        <v>25</v>
      </c>
      <c r="G166" s="225">
        <v>43.979400086720375</v>
      </c>
      <c r="H166" s="102" t="str">
        <v xml:space="preserve">CW </v>
      </c>
      <c r="I166" s="224">
        <v>38</v>
      </c>
      <c r="J166" s="123">
        <v>50</v>
      </c>
      <c r="K166" s="145"/>
      <c r="L166" s="142"/>
      <c r="M166" s="142"/>
      <c r="N166" s="142"/>
      <c r="O166" s="142"/>
      <c r="P166" s="142"/>
      <c r="Q166" s="142"/>
      <c r="R166" s="142"/>
      <c r="S166" s="146"/>
      <c r="T166" s="146"/>
      <c r="U166" s="142"/>
      <c r="V166" s="142"/>
      <c r="W166" s="282"/>
      <c r="X166" s="147"/>
      <c r="Y166" s="149"/>
      <c r="Z166" s="149"/>
      <c r="AA166" s="142"/>
      <c r="AB166" s="142"/>
    </row>
    <row r="167" spans="1:28" s="144" customFormat="1" hidden="1" outlineLevel="1" x14ac:dyDescent="0.2">
      <c r="A167" s="142"/>
      <c r="B167" s="143"/>
      <c r="C167" s="150" t="str">
        <v>A3G26D055N</v>
      </c>
      <c r="D167" s="100">
        <v>1805</v>
      </c>
      <c r="E167" s="100">
        <v>1880</v>
      </c>
      <c r="F167" s="101">
        <v>25</v>
      </c>
      <c r="G167" s="225">
        <v>43.979400086720375</v>
      </c>
      <c r="H167" s="102" t="str">
        <v>35.4 dBm Avg. (12 dB OBO)</v>
      </c>
      <c r="I167" s="224">
        <v>22</v>
      </c>
      <c r="J167" s="123">
        <v>48</v>
      </c>
      <c r="K167" s="145"/>
      <c r="L167" s="142"/>
      <c r="M167" s="142"/>
      <c r="N167" s="142"/>
      <c r="O167" s="142"/>
      <c r="P167" s="142"/>
      <c r="Q167" s="142"/>
      <c r="R167" s="142"/>
      <c r="S167" s="146"/>
      <c r="T167" s="146"/>
      <c r="U167" s="142"/>
      <c r="V167" s="142"/>
      <c r="W167" s="282"/>
      <c r="X167" s="147"/>
      <c r="Y167" s="149"/>
      <c r="Z167" s="149"/>
      <c r="AA167" s="142"/>
      <c r="AB167" s="142"/>
    </row>
    <row r="168" spans="1:28" s="144" customFormat="1" hidden="1" outlineLevel="1" x14ac:dyDescent="0.2">
      <c r="A168" s="142"/>
      <c r="B168" s="143"/>
      <c r="C168" s="150" t="str">
        <v>A3G26D055N</v>
      </c>
      <c r="D168" s="100">
        <v>2110</v>
      </c>
      <c r="E168" s="100">
        <v>2200</v>
      </c>
      <c r="F168" s="101">
        <v>25</v>
      </c>
      <c r="G168" s="225">
        <v>43.979400086720375</v>
      </c>
      <c r="H168" s="102" t="str">
        <v>35.4 dBm Avg. (12 dB OBO)</v>
      </c>
      <c r="I168" s="224">
        <v>22</v>
      </c>
      <c r="J168" s="123">
        <v>48</v>
      </c>
      <c r="K168" s="145"/>
      <c r="L168" s="142"/>
      <c r="M168" s="142"/>
      <c r="N168" s="142"/>
      <c r="O168" s="142"/>
      <c r="P168" s="142"/>
      <c r="Q168" s="142"/>
      <c r="R168" s="142"/>
      <c r="S168" s="146"/>
      <c r="T168" s="146"/>
      <c r="U168" s="142"/>
      <c r="V168" s="142"/>
      <c r="W168" s="282"/>
      <c r="X168" s="147"/>
      <c r="Y168" s="149"/>
      <c r="Z168" s="149"/>
      <c r="AA168" s="142"/>
      <c r="AB168" s="142"/>
    </row>
    <row r="169" spans="1:28" s="144" customFormat="1" hidden="1" outlineLevel="1" x14ac:dyDescent="0.2">
      <c r="A169" s="142"/>
      <c r="B169" s="143"/>
      <c r="C169" s="150" t="str">
        <v>A2T08VD020N</v>
      </c>
      <c r="D169" s="100">
        <v>728</v>
      </c>
      <c r="E169" s="100">
        <v>768</v>
      </c>
      <c r="F169" s="101">
        <v>22</v>
      </c>
      <c r="G169" s="225">
        <v>43.424226808222066</v>
      </c>
      <c r="H169" s="102" t="str">
        <v>33 dBm Avg.</v>
      </c>
      <c r="I169" s="224">
        <v>19</v>
      </c>
      <c r="J169" s="123">
        <v>48</v>
      </c>
      <c r="K169" s="145"/>
      <c r="L169" s="142"/>
      <c r="M169" s="142"/>
      <c r="N169" s="142"/>
      <c r="O169" s="142"/>
      <c r="P169" s="142"/>
      <c r="Q169" s="142"/>
      <c r="R169" s="142"/>
      <c r="S169" s="146"/>
      <c r="T169" s="146"/>
      <c r="U169" s="142"/>
      <c r="V169" s="142"/>
      <c r="W169" s="282"/>
      <c r="X169" s="147"/>
      <c r="Y169" s="149"/>
      <c r="Z169" s="149"/>
      <c r="AA169" s="142"/>
      <c r="AB169" s="142"/>
    </row>
    <row r="170" spans="1:28" s="144" customFormat="1" hidden="1" outlineLevel="1" x14ac:dyDescent="0.2">
      <c r="A170" s="142"/>
      <c r="B170" s="143"/>
      <c r="C170" s="150" t="str">
        <v>A2T08VD020N</v>
      </c>
      <c r="D170" s="100">
        <v>920</v>
      </c>
      <c r="E170" s="100">
        <v>960</v>
      </c>
      <c r="F170" s="101">
        <v>22</v>
      </c>
      <c r="G170" s="225">
        <v>43.424226808222066</v>
      </c>
      <c r="H170" s="102" t="str">
        <v>33.0 dBm Avg.</v>
      </c>
      <c r="I170" s="224">
        <v>19</v>
      </c>
      <c r="J170" s="123">
        <v>48</v>
      </c>
      <c r="K170" s="145"/>
      <c r="L170" s="142"/>
      <c r="M170" s="142"/>
      <c r="N170" s="142"/>
      <c r="O170" s="142"/>
      <c r="P170" s="142"/>
      <c r="Q170" s="142"/>
      <c r="R170" s="142"/>
      <c r="S170" s="146"/>
      <c r="T170" s="146"/>
      <c r="U170" s="142"/>
      <c r="V170" s="142"/>
      <c r="W170" s="282"/>
      <c r="X170" s="147"/>
      <c r="Y170" s="149"/>
      <c r="Z170" s="149"/>
      <c r="AA170" s="142"/>
      <c r="AB170" s="142"/>
    </row>
    <row r="171" spans="1:28" s="144" customFormat="1" hidden="1" outlineLevel="1" x14ac:dyDescent="0.2">
      <c r="A171" s="142"/>
      <c r="B171" s="143"/>
      <c r="C171" s="150" t="str">
        <v>AFT20S015N</v>
      </c>
      <c r="D171" s="100">
        <v>1805</v>
      </c>
      <c r="E171" s="100">
        <v>1880</v>
      </c>
      <c r="F171" s="101">
        <v>16.2</v>
      </c>
      <c r="G171" s="225">
        <v>42.09515014542631</v>
      </c>
      <c r="H171" s="102" t="str">
        <v>31.8 dBm Avg.</v>
      </c>
      <c r="I171" s="224">
        <v>21</v>
      </c>
      <c r="J171" s="123">
        <v>28</v>
      </c>
      <c r="K171" s="145"/>
      <c r="L171" s="142"/>
      <c r="M171" s="142"/>
      <c r="N171" s="142"/>
      <c r="O171" s="142"/>
      <c r="P171" s="142"/>
      <c r="Q171" s="142"/>
      <c r="R171" s="142"/>
      <c r="S171" s="146"/>
      <c r="T171" s="146"/>
      <c r="U171" s="142"/>
      <c r="V171" s="142"/>
      <c r="W171" s="282"/>
      <c r="X171" s="147"/>
      <c r="Y171" s="149"/>
      <c r="Z171" s="149"/>
      <c r="AA171" s="142"/>
      <c r="AB171" s="142"/>
    </row>
    <row r="172" spans="1:28" s="144" customFormat="1" hidden="1" outlineLevel="1" x14ac:dyDescent="0.2">
      <c r="A172" s="142"/>
      <c r="B172" s="143"/>
      <c r="C172" s="150" t="str">
        <v>AFT20S015N</v>
      </c>
      <c r="D172" s="100">
        <v>2100</v>
      </c>
      <c r="E172" s="100">
        <v>2170</v>
      </c>
      <c r="F172" s="101">
        <v>16.2</v>
      </c>
      <c r="G172" s="225">
        <v>42.09515014542631</v>
      </c>
      <c r="H172" s="102" t="str">
        <v>31.8 dBm Avg.</v>
      </c>
      <c r="I172" s="224">
        <v>22</v>
      </c>
      <c r="J172" s="123">
        <v>28</v>
      </c>
      <c r="K172" s="145"/>
      <c r="L172" s="142"/>
      <c r="M172" s="142"/>
      <c r="N172" s="142"/>
      <c r="O172" s="142"/>
      <c r="P172" s="142"/>
      <c r="Q172" s="142"/>
      <c r="R172" s="142"/>
      <c r="S172" s="146"/>
      <c r="T172" s="146"/>
      <c r="U172" s="142"/>
      <c r="V172" s="142"/>
      <c r="W172" s="282"/>
      <c r="X172" s="147"/>
      <c r="Y172" s="149"/>
      <c r="Z172" s="149"/>
      <c r="AA172" s="142"/>
      <c r="AB172" s="142"/>
    </row>
    <row r="173" spans="1:28" s="144" customFormat="1" hidden="1" outlineLevel="1" x14ac:dyDescent="0.2">
      <c r="A173" s="142"/>
      <c r="B173" s="143"/>
      <c r="C173" s="150" t="str">
        <v>AFT20S015N</v>
      </c>
      <c r="D173" s="100">
        <v>2300</v>
      </c>
      <c r="E173" s="100">
        <v>2700</v>
      </c>
      <c r="F173" s="101">
        <v>16.2</v>
      </c>
      <c r="G173" s="225">
        <v>42.09515014542631</v>
      </c>
      <c r="H173" s="102" t="str">
        <v>31.8 dBm Avg.</v>
      </c>
      <c r="I173" s="224">
        <v>20</v>
      </c>
      <c r="J173" s="123">
        <v>28</v>
      </c>
      <c r="K173" s="145"/>
      <c r="L173" s="142"/>
      <c r="M173" s="142"/>
      <c r="N173" s="142"/>
      <c r="O173" s="142"/>
      <c r="P173" s="142"/>
      <c r="Q173" s="142"/>
      <c r="R173" s="142"/>
      <c r="S173" s="146"/>
      <c r="T173" s="146"/>
      <c r="U173" s="142"/>
      <c r="V173" s="142"/>
      <c r="W173" s="282"/>
      <c r="X173" s="147"/>
      <c r="Y173" s="149"/>
      <c r="Z173" s="149"/>
      <c r="AA173" s="142"/>
      <c r="AB173" s="142"/>
    </row>
    <row r="174" spans="1:28" s="144" customFormat="1" hidden="1" outlineLevel="1" x14ac:dyDescent="0.2">
      <c r="A174" s="142"/>
      <c r="B174" s="143"/>
      <c r="C174" s="150" t="str">
        <v>A5G37H110N</v>
      </c>
      <c r="D174" s="100">
        <v>3600</v>
      </c>
      <c r="E174" s="100">
        <v>3800</v>
      </c>
      <c r="F174" s="101">
        <v>16.2</v>
      </c>
      <c r="G174" s="225">
        <v>42.09515014542631</v>
      </c>
      <c r="H174" s="102" t="str">
        <v>41.3 dBm Avg.</v>
      </c>
      <c r="I174" s="224">
        <v>15</v>
      </c>
      <c r="J174" s="123">
        <v>48</v>
      </c>
      <c r="K174" s="145"/>
      <c r="L174" s="142"/>
      <c r="M174" s="142"/>
      <c r="N174" s="142"/>
      <c r="O174" s="142"/>
      <c r="P174" s="142"/>
      <c r="Q174" s="142"/>
      <c r="R174" s="142"/>
      <c r="S174" s="146"/>
      <c r="T174" s="146"/>
      <c r="U174" s="142"/>
      <c r="V174" s="142"/>
      <c r="W174" s="282"/>
      <c r="X174" s="147"/>
      <c r="Y174" s="149"/>
      <c r="Z174" s="149"/>
      <c r="AA174" s="142"/>
      <c r="AB174" s="142"/>
    </row>
    <row r="175" spans="1:28" s="144" customFormat="1" hidden="1" outlineLevel="1" x14ac:dyDescent="0.2">
      <c r="A175" s="142"/>
      <c r="B175" s="143"/>
      <c r="C175" s="150" t="str">
        <v>A3G26D055N</v>
      </c>
      <c r="D175" s="100">
        <v>100</v>
      </c>
      <c r="E175" s="100">
        <v>2500</v>
      </c>
      <c r="F175" s="101">
        <v>12</v>
      </c>
      <c r="G175" s="225">
        <v>40.791812460476251</v>
      </c>
      <c r="H175" s="102" t="str">
        <v>CW</v>
      </c>
      <c r="I175" s="224">
        <v>11</v>
      </c>
      <c r="J175" s="123">
        <v>50</v>
      </c>
      <c r="K175" s="145"/>
      <c r="L175" s="142"/>
      <c r="M175" s="142"/>
      <c r="N175" s="142"/>
      <c r="O175" s="142"/>
      <c r="P175" s="142"/>
      <c r="Q175" s="142"/>
      <c r="R175" s="142"/>
      <c r="S175" s="146"/>
      <c r="T175" s="146"/>
      <c r="U175" s="142"/>
      <c r="V175" s="142"/>
      <c r="W175" s="282"/>
      <c r="X175" s="147"/>
      <c r="Y175" s="149"/>
      <c r="Z175" s="149"/>
      <c r="AA175" s="142"/>
      <c r="AB175" s="142"/>
    </row>
    <row r="176" spans="1:28" s="144" customFormat="1" hidden="1" outlineLevel="1" x14ac:dyDescent="0.2">
      <c r="A176" s="142"/>
      <c r="B176" s="143"/>
      <c r="C176" s="150" t="str">
        <v>A5G26S008N</v>
      </c>
      <c r="D176" s="100">
        <v>2496</v>
      </c>
      <c r="E176" s="100">
        <v>2690</v>
      </c>
      <c r="F176" s="101">
        <v>11</v>
      </c>
      <c r="G176" s="225">
        <v>40.413926851582254</v>
      </c>
      <c r="H176" s="102" t="str">
        <v>27.0 dBm Avg.</v>
      </c>
      <c r="I176" s="224">
        <v>20</v>
      </c>
      <c r="J176" s="123">
        <v>48</v>
      </c>
      <c r="K176" s="145"/>
      <c r="L176" s="142"/>
      <c r="M176" s="142"/>
      <c r="N176" s="142"/>
      <c r="O176" s="142"/>
      <c r="P176" s="142"/>
      <c r="Q176" s="142"/>
      <c r="R176" s="142"/>
      <c r="S176" s="146"/>
      <c r="T176" s="146"/>
      <c r="U176" s="142"/>
      <c r="V176" s="142"/>
      <c r="W176" s="282"/>
      <c r="X176" s="147"/>
      <c r="Y176" s="149"/>
      <c r="Z176" s="149"/>
      <c r="AA176" s="142"/>
      <c r="AB176" s="142"/>
    </row>
    <row r="177" spans="1:28" s="144" customFormat="1" hidden="1" outlineLevel="1" x14ac:dyDescent="0.2">
      <c r="A177" s="142"/>
      <c r="B177" s="143"/>
      <c r="C177" s="150" t="str">
        <v>A3G26D055N + A5G35S004N</v>
      </c>
      <c r="D177" s="100">
        <v>400</v>
      </c>
      <c r="E177" s="100">
        <v>2700</v>
      </c>
      <c r="F177" s="101">
        <v>10</v>
      </c>
      <c r="G177" s="225">
        <v>40</v>
      </c>
      <c r="H177" s="102" t="str">
        <v>40 dBm CW</v>
      </c>
      <c r="I177" s="224">
        <v>16</v>
      </c>
      <c r="J177" s="123">
        <v>42</v>
      </c>
      <c r="K177" s="145"/>
      <c r="L177" s="142"/>
      <c r="M177" s="142"/>
      <c r="N177" s="142"/>
      <c r="O177" s="142"/>
      <c r="P177" s="142"/>
      <c r="Q177" s="142"/>
      <c r="R177" s="142"/>
      <c r="S177" s="146"/>
      <c r="T177" s="146"/>
      <c r="U177" s="142"/>
      <c r="V177" s="142"/>
      <c r="W177" s="282"/>
      <c r="X177" s="147"/>
      <c r="Y177" s="149"/>
      <c r="Z177" s="149"/>
      <c r="AA177" s="142"/>
      <c r="AB177" s="142"/>
    </row>
    <row r="178" spans="1:28" s="144" customFormat="1" hidden="1" outlineLevel="1" x14ac:dyDescent="0.2">
      <c r="A178" s="142"/>
      <c r="B178" s="143"/>
      <c r="C178" s="150" t="str">
        <v>A5G35S004N + A3G26D055N</v>
      </c>
      <c r="D178" s="100">
        <v>400</v>
      </c>
      <c r="E178" s="100">
        <v>2700</v>
      </c>
      <c r="F178" s="101">
        <v>10</v>
      </c>
      <c r="G178" s="225">
        <v>40</v>
      </c>
      <c r="H178" s="102" t="str">
        <v>40 dBm CW</v>
      </c>
      <c r="I178" s="224">
        <v>16</v>
      </c>
      <c r="J178" s="123">
        <v>42</v>
      </c>
      <c r="K178" s="145"/>
      <c r="L178" s="142"/>
      <c r="M178" s="142"/>
      <c r="N178" s="142"/>
      <c r="O178" s="142"/>
      <c r="P178" s="142"/>
      <c r="Q178" s="142"/>
      <c r="R178" s="142"/>
      <c r="S178" s="146"/>
      <c r="T178" s="146"/>
      <c r="U178" s="142"/>
      <c r="V178" s="142"/>
      <c r="W178" s="282"/>
      <c r="X178" s="147"/>
      <c r="Y178" s="149"/>
      <c r="Z178" s="149"/>
      <c r="AA178" s="142"/>
      <c r="AB178" s="142"/>
    </row>
    <row r="179" spans="1:28" s="144" customFormat="1" hidden="1" outlineLevel="1" x14ac:dyDescent="0.2">
      <c r="A179" s="142"/>
      <c r="B179" s="143"/>
      <c r="C179" s="150" t="str">
        <v>A5G35S008N</v>
      </c>
      <c r="D179" s="100">
        <v>3400</v>
      </c>
      <c r="E179" s="100">
        <v>3600</v>
      </c>
      <c r="F179" s="101">
        <v>10</v>
      </c>
      <c r="G179" s="225">
        <v>40</v>
      </c>
      <c r="H179" s="102" t="str">
        <v>27.0 dBm Avg.</v>
      </c>
      <c r="I179" s="224">
        <v>15</v>
      </c>
      <c r="J179" s="123">
        <v>48</v>
      </c>
      <c r="K179" s="145"/>
      <c r="L179" s="142"/>
      <c r="M179" s="142"/>
      <c r="N179" s="142"/>
      <c r="O179" s="142"/>
      <c r="P179" s="142"/>
      <c r="Q179" s="142"/>
      <c r="R179" s="142"/>
      <c r="S179" s="146"/>
      <c r="T179" s="146"/>
      <c r="U179" s="142"/>
      <c r="V179" s="142"/>
      <c r="W179" s="282"/>
      <c r="X179" s="147"/>
      <c r="Y179" s="149"/>
      <c r="Z179" s="149"/>
      <c r="AA179" s="142"/>
      <c r="AB179" s="142"/>
    </row>
    <row r="180" spans="1:28" s="144" customFormat="1" hidden="1" outlineLevel="1" x14ac:dyDescent="0.2">
      <c r="A180" s="142"/>
      <c r="B180" s="143"/>
      <c r="C180" s="150" t="str">
        <v>A5G35S004N</v>
      </c>
      <c r="D180" s="100">
        <v>3300</v>
      </c>
      <c r="E180" s="100">
        <v>3900</v>
      </c>
      <c r="F180" s="101">
        <v>5</v>
      </c>
      <c r="G180" s="225">
        <v>37</v>
      </c>
      <c r="H180" s="102" t="str">
        <v>24.5 dBm Avg.</v>
      </c>
      <c r="I180" s="224">
        <v>16</v>
      </c>
      <c r="J180" s="123">
        <v>48</v>
      </c>
      <c r="K180" s="145"/>
      <c r="L180" s="142"/>
      <c r="M180" s="142"/>
      <c r="N180" s="142"/>
      <c r="O180" s="142"/>
      <c r="P180" s="142"/>
      <c r="Q180" s="142"/>
      <c r="R180" s="142"/>
      <c r="S180" s="146"/>
      <c r="T180" s="146"/>
      <c r="U180" s="142"/>
      <c r="V180" s="142"/>
      <c r="W180" s="282"/>
      <c r="X180" s="147"/>
      <c r="Y180" s="149"/>
      <c r="Z180" s="149"/>
      <c r="AA180" s="142"/>
      <c r="AB180" s="142"/>
    </row>
    <row r="181" spans="1:28" s="144" customFormat="1" hidden="1" outlineLevel="1" x14ac:dyDescent="0.2">
      <c r="A181" s="142"/>
      <c r="B181" s="143"/>
      <c r="C181" s="150" t="str">
        <v>A5G35S004N</v>
      </c>
      <c r="D181" s="100">
        <v>3700</v>
      </c>
      <c r="E181" s="100">
        <v>4000</v>
      </c>
      <c r="F181" s="101">
        <v>4.5999999999999996</v>
      </c>
      <c r="G181" s="225">
        <v>36.627578316815736</v>
      </c>
      <c r="H181" s="102" t="str">
        <v>24.5 dBm Avg.</v>
      </c>
      <c r="I181" s="224">
        <v>19</v>
      </c>
      <c r="J181" s="123">
        <v>48</v>
      </c>
      <c r="K181" s="145"/>
      <c r="L181" s="142"/>
      <c r="M181" s="142"/>
      <c r="N181" s="142"/>
      <c r="O181" s="142"/>
      <c r="P181" s="142"/>
      <c r="Q181" s="142"/>
      <c r="R181" s="142"/>
      <c r="S181" s="146"/>
      <c r="T181" s="146"/>
      <c r="U181" s="142"/>
      <c r="V181" s="142"/>
      <c r="W181" s="282"/>
      <c r="X181" s="147"/>
      <c r="Y181" s="149"/>
      <c r="Z181" s="149"/>
      <c r="AA181" s="142"/>
      <c r="AB181" s="142"/>
    </row>
    <row r="182" spans="1:28" s="144" customFormat="1" hidden="1" outlineLevel="1" x14ac:dyDescent="0.2">
      <c r="A182" s="142"/>
      <c r="B182" s="143"/>
      <c r="C182" s="150" t="str">
        <v>A5G26S004N + A5G26H055N</v>
      </c>
      <c r="D182" s="100">
        <v>2515</v>
      </c>
      <c r="E182" s="100">
        <v>2675</v>
      </c>
      <c r="F182" s="101">
        <v>4</v>
      </c>
      <c r="G182" s="225">
        <v>36.020599913279625</v>
      </c>
      <c r="H182" s="102" t="str">
        <v>24.0 dBm Avg.</v>
      </c>
      <c r="I182" s="224">
        <v>36</v>
      </c>
      <c r="J182" s="123">
        <v>48</v>
      </c>
      <c r="K182" s="145"/>
      <c r="L182" s="142"/>
      <c r="M182" s="142"/>
      <c r="N182" s="142"/>
      <c r="O182" s="142"/>
      <c r="P182" s="142"/>
      <c r="Q182" s="142"/>
      <c r="R182" s="142"/>
      <c r="S182" s="146"/>
      <c r="T182" s="146"/>
      <c r="U182" s="142"/>
      <c r="V182" s="142"/>
      <c r="W182" s="282"/>
      <c r="X182" s="147"/>
      <c r="Y182" s="149"/>
      <c r="Z182" s="149"/>
      <c r="AA182" s="142"/>
      <c r="AB182" s="142"/>
    </row>
    <row r="183" spans="1:28" s="144" customFormat="1" hidden="1" outlineLevel="1" x14ac:dyDescent="0.2">
      <c r="A183" s="142"/>
      <c r="B183" s="143"/>
      <c r="C183" s="150" t="str">
        <v>A5G26S004N</v>
      </c>
      <c r="D183" s="100">
        <v>2515</v>
      </c>
      <c r="E183" s="100">
        <v>2690</v>
      </c>
      <c r="F183" s="101">
        <v>3.9810717055349767</v>
      </c>
      <c r="G183" s="225">
        <v>36.000000000000007</v>
      </c>
      <c r="H183" s="102" t="str">
        <v>24 dBm Avg.</v>
      </c>
      <c r="I183" s="224">
        <v>19</v>
      </c>
      <c r="J183" s="123">
        <v>48</v>
      </c>
      <c r="K183" s="145"/>
      <c r="L183" s="142"/>
      <c r="M183" s="142"/>
      <c r="N183" s="142"/>
      <c r="O183" s="142"/>
      <c r="P183" s="142"/>
      <c r="Q183" s="142"/>
      <c r="R183" s="142"/>
      <c r="S183" s="146"/>
      <c r="T183" s="146"/>
      <c r="U183" s="142"/>
      <c r="V183" s="142"/>
      <c r="W183" s="282"/>
      <c r="X183" s="147"/>
      <c r="Y183" s="149"/>
      <c r="Z183" s="149"/>
      <c r="AA183" s="142"/>
      <c r="AB183" s="142"/>
    </row>
    <row r="184" spans="1:28" s="144" customFormat="1" hidden="1" outlineLevel="1" x14ac:dyDescent="0.2">
      <c r="A184" s="142"/>
      <c r="B184" s="143"/>
      <c r="C184" s="150" t="str">
        <v>MMG3H21N + AFT05MS004N</v>
      </c>
      <c r="D184" s="100">
        <v>1</v>
      </c>
      <c r="E184" s="100">
        <v>200</v>
      </c>
      <c r="F184" s="101">
        <v>2</v>
      </c>
      <c r="G184" s="225">
        <v>33.010299956639813</v>
      </c>
      <c r="H184" s="102" t="str">
        <v xml:space="preserve">CW </v>
      </c>
      <c r="I184" s="224">
        <v>32</v>
      </c>
      <c r="J184" s="123">
        <v>7.5</v>
      </c>
      <c r="K184" s="145"/>
      <c r="L184" s="142"/>
      <c r="M184" s="142"/>
      <c r="N184" s="142"/>
      <c r="O184" s="142"/>
      <c r="P184" s="142"/>
      <c r="Q184" s="142"/>
      <c r="R184" s="142"/>
      <c r="S184" s="146"/>
      <c r="T184" s="146"/>
      <c r="U184" s="142"/>
      <c r="V184" s="142"/>
      <c r="W184" s="282"/>
      <c r="X184" s="147"/>
      <c r="Y184" s="149"/>
      <c r="Z184" s="149"/>
      <c r="AA184" s="142"/>
      <c r="AB184" s="142"/>
    </row>
    <row r="185" spans="1:28" s="144" customFormat="1" hidden="1" outlineLevel="1" x14ac:dyDescent="0.2">
      <c r="A185" s="142"/>
      <c r="B185" s="143"/>
      <c r="C185" s="150" t="str">
        <v>AFT27S006N + MMG3H21N</v>
      </c>
      <c r="D185" s="100">
        <v>300</v>
      </c>
      <c r="E185" s="100">
        <v>6000</v>
      </c>
      <c r="F185" s="101">
        <v>2</v>
      </c>
      <c r="G185" s="225">
        <v>33.010299956639813</v>
      </c>
      <c r="H185" s="102" t="str">
        <v xml:space="preserve">CW </v>
      </c>
      <c r="I185" s="224">
        <v>32</v>
      </c>
      <c r="J185" s="123">
        <v>7.5</v>
      </c>
      <c r="K185" s="145"/>
      <c r="L185" s="142"/>
      <c r="M185" s="142"/>
      <c r="N185" s="142"/>
      <c r="O185" s="142"/>
      <c r="P185" s="142"/>
      <c r="Q185" s="142"/>
      <c r="R185" s="142"/>
      <c r="S185" s="146"/>
      <c r="T185" s="146"/>
      <c r="U185" s="142"/>
      <c r="V185" s="142"/>
      <c r="W185" s="282"/>
      <c r="X185" s="147"/>
      <c r="Y185" s="149"/>
      <c r="Z185" s="149"/>
      <c r="AA185" s="142"/>
      <c r="AB185" s="142"/>
    </row>
    <row r="186" spans="1:28" s="144" customFormat="1" hidden="1" outlineLevel="1" x14ac:dyDescent="0.2">
      <c r="A186" s="142"/>
      <c r="B186" s="143"/>
      <c r="C186" s="150" t="str">
        <v>A5G35S004N</v>
      </c>
      <c r="D186" s="100">
        <v>100</v>
      </c>
      <c r="E186" s="100">
        <v>2500</v>
      </c>
      <c r="F186" s="101">
        <v>2</v>
      </c>
      <c r="G186" s="225">
        <v>33</v>
      </c>
      <c r="H186" s="102" t="str">
        <v>CW</v>
      </c>
      <c r="I186" s="224">
        <v>11</v>
      </c>
      <c r="J186" s="123">
        <v>48</v>
      </c>
      <c r="K186" s="145"/>
      <c r="L186" s="142"/>
      <c r="M186" s="142"/>
      <c r="N186" s="142"/>
      <c r="O186" s="142"/>
      <c r="P186" s="142"/>
      <c r="Q186" s="142"/>
      <c r="R186" s="142"/>
      <c r="S186" s="146"/>
      <c r="T186" s="146"/>
      <c r="U186" s="142"/>
      <c r="V186" s="142"/>
      <c r="W186" s="282"/>
      <c r="X186" s="147"/>
      <c r="Y186" s="149"/>
      <c r="Z186" s="149"/>
      <c r="AA186" s="142"/>
      <c r="AB186" s="142"/>
    </row>
    <row r="187" spans="1:28" s="144" customFormat="1" hidden="1" outlineLevel="1" x14ac:dyDescent="0.2">
      <c r="A187" s="142"/>
      <c r="B187" s="143"/>
      <c r="C187" s="150" t="str">
        <v>MMZ09312B</v>
      </c>
      <c r="D187" s="100">
        <v>450</v>
      </c>
      <c r="E187" s="100">
        <v>450</v>
      </c>
      <c r="F187" s="101">
        <v>0.9</v>
      </c>
      <c r="G187" s="225">
        <v>29.542425094393248</v>
      </c>
      <c r="H187" s="102" t="str">
        <v>29 dBm ZigBee</v>
      </c>
      <c r="I187" s="224">
        <v>33</v>
      </c>
      <c r="J187" s="123">
        <v>5</v>
      </c>
      <c r="K187" s="145"/>
      <c r="L187" s="142"/>
      <c r="M187" s="142"/>
      <c r="N187" s="142"/>
      <c r="O187" s="142"/>
      <c r="P187" s="142"/>
      <c r="Q187" s="142"/>
      <c r="R187" s="142"/>
      <c r="S187" s="146"/>
      <c r="T187" s="146"/>
      <c r="U187" s="142"/>
      <c r="V187" s="142"/>
      <c r="W187" s="282"/>
      <c r="X187" s="147"/>
      <c r="Y187" s="149"/>
      <c r="Z187" s="149"/>
      <c r="AA187" s="142"/>
      <c r="AB187" s="142"/>
    </row>
    <row r="188" spans="1:28" s="144" customFormat="1" hidden="1" outlineLevel="1" x14ac:dyDescent="0.2">
      <c r="A188" s="142"/>
      <c r="B188" s="143"/>
      <c r="C188" s="150" t="str">
        <v>MMZ09312B</v>
      </c>
      <c r="D188" s="100">
        <v>900</v>
      </c>
      <c r="E188" s="100">
        <v>900</v>
      </c>
      <c r="F188" s="101">
        <v>0.9</v>
      </c>
      <c r="G188" s="225">
        <v>29.542425094393248</v>
      </c>
      <c r="H188" s="102" t="str">
        <v>17 dBm LTE</v>
      </c>
      <c r="I188" s="224">
        <v>31</v>
      </c>
      <c r="J188" s="123">
        <v>5</v>
      </c>
      <c r="K188" s="145"/>
      <c r="L188" s="142"/>
      <c r="M188" s="142"/>
      <c r="N188" s="142"/>
      <c r="O188" s="142"/>
      <c r="P188" s="142"/>
      <c r="Q188" s="142"/>
      <c r="R188" s="142"/>
      <c r="S188" s="146"/>
      <c r="T188" s="146"/>
      <c r="U188" s="142"/>
      <c r="V188" s="142"/>
      <c r="W188" s="282"/>
      <c r="X188" s="147"/>
      <c r="Y188" s="149"/>
      <c r="Z188" s="149"/>
      <c r="AA188" s="142"/>
      <c r="AB188" s="142"/>
    </row>
    <row r="189" spans="1:28" s="144" customFormat="1" hidden="1" outlineLevel="1" x14ac:dyDescent="0.2">
      <c r="A189" s="142"/>
      <c r="B189" s="143"/>
      <c r="C189" s="150" t="str">
        <v>MMZ09312B</v>
      </c>
      <c r="D189" s="100">
        <v>900</v>
      </c>
      <c r="E189" s="100">
        <v>900</v>
      </c>
      <c r="F189" s="101">
        <v>0.9</v>
      </c>
      <c r="G189" s="225">
        <v>29.542425094393248</v>
      </c>
      <c r="H189" s="102" t="str">
        <v>17 dBm LTE</v>
      </c>
      <c r="I189" s="224">
        <v>31</v>
      </c>
      <c r="J189" s="123">
        <v>5</v>
      </c>
      <c r="K189" s="145"/>
      <c r="L189" s="142"/>
      <c r="M189" s="142"/>
      <c r="N189" s="142"/>
      <c r="O189" s="142"/>
      <c r="P189" s="142"/>
      <c r="Q189" s="142"/>
      <c r="R189" s="142"/>
      <c r="S189" s="146"/>
      <c r="T189" s="146"/>
      <c r="U189" s="142"/>
      <c r="V189" s="142"/>
      <c r="W189" s="282"/>
      <c r="X189" s="147"/>
      <c r="Y189" s="149"/>
      <c r="Z189" s="149"/>
      <c r="AA189" s="142"/>
      <c r="AB189" s="142"/>
    </row>
    <row r="190" spans="1:28" s="144" customFormat="1" hidden="1" outlineLevel="1" x14ac:dyDescent="0.2">
      <c r="A190" s="142"/>
      <c r="B190" s="143"/>
      <c r="C190" s="150" t="str">
        <v>MMG3014N</v>
      </c>
      <c r="D190" s="100">
        <v>700</v>
      </c>
      <c r="E190" s="100">
        <v>1100</v>
      </c>
      <c r="F190" s="101">
        <v>0.4</v>
      </c>
      <c r="G190" s="225">
        <v>26.020599913279625</v>
      </c>
      <c r="H190" s="102" t="str">
        <v>25 dBm P1dB</v>
      </c>
      <c r="I190" s="224">
        <v>19</v>
      </c>
      <c r="J190" s="123">
        <v>5</v>
      </c>
      <c r="K190" s="145"/>
      <c r="L190" s="142"/>
      <c r="M190" s="142"/>
      <c r="N190" s="142"/>
      <c r="O190" s="142"/>
      <c r="P190" s="142"/>
      <c r="Q190" s="142"/>
      <c r="R190" s="142"/>
      <c r="S190" s="146"/>
      <c r="T190" s="146"/>
      <c r="U190" s="142"/>
      <c r="V190" s="142"/>
      <c r="W190" s="282"/>
      <c r="X190" s="147"/>
      <c r="Y190" s="149"/>
      <c r="Z190" s="149"/>
      <c r="AA190" s="142"/>
      <c r="AB190" s="142"/>
    </row>
    <row r="191" spans="1:28" s="144" customFormat="1" hidden="1" outlineLevel="1" x14ac:dyDescent="0.2">
      <c r="A191" s="142"/>
      <c r="B191" s="143"/>
      <c r="C191" s="150" t="str">
        <v>MMG3014N</v>
      </c>
      <c r="D191" s="100">
        <v>1805</v>
      </c>
      <c r="E191" s="100">
        <v>1880</v>
      </c>
      <c r="F191" s="101">
        <v>0.4</v>
      </c>
      <c r="G191" s="225">
        <v>26.020599913279625</v>
      </c>
      <c r="H191" s="102" t="str">
        <v>26 dBm CW</v>
      </c>
      <c r="I191" s="224">
        <v>14</v>
      </c>
      <c r="J191" s="123">
        <v>5</v>
      </c>
      <c r="K191" s="145"/>
      <c r="L191" s="142"/>
      <c r="M191" s="142"/>
      <c r="N191" s="142"/>
      <c r="O191" s="142"/>
      <c r="P191" s="142"/>
      <c r="Q191" s="142"/>
      <c r="R191" s="142"/>
      <c r="S191" s="146"/>
      <c r="T191" s="146"/>
      <c r="U191" s="142"/>
      <c r="V191" s="142"/>
      <c r="W191" s="282"/>
      <c r="X191" s="147"/>
      <c r="Y191" s="149"/>
      <c r="Z191" s="149"/>
      <c r="AA191" s="142"/>
      <c r="AB191" s="142"/>
    </row>
    <row r="192" spans="1:28" s="144" customFormat="1" hidden="1" outlineLevel="1" x14ac:dyDescent="0.2">
      <c r="A192" s="142"/>
      <c r="B192" s="143"/>
      <c r="C192" s="150" t="str">
        <v>MMG3014N</v>
      </c>
      <c r="D192" s="100">
        <v>2110</v>
      </c>
      <c r="E192" s="100">
        <v>2170</v>
      </c>
      <c r="F192" s="101">
        <v>0.4</v>
      </c>
      <c r="G192" s="225">
        <v>26.020599913279625</v>
      </c>
      <c r="H192" s="102" t="str">
        <v>26 dBm CW</v>
      </c>
      <c r="I192" s="224">
        <v>14</v>
      </c>
      <c r="J192" s="123">
        <v>5</v>
      </c>
      <c r="K192" s="145"/>
      <c r="L192" s="142"/>
      <c r="M192" s="142"/>
      <c r="N192" s="142"/>
      <c r="O192" s="142"/>
      <c r="P192" s="142"/>
      <c r="Q192" s="142"/>
      <c r="R192" s="142"/>
      <c r="S192" s="146"/>
      <c r="T192" s="146"/>
      <c r="U192" s="142"/>
      <c r="V192" s="142"/>
      <c r="W192" s="282"/>
      <c r="X192" s="147"/>
      <c r="Y192" s="149"/>
      <c r="Z192" s="149"/>
      <c r="AA192" s="142"/>
      <c r="AB192" s="142"/>
    </row>
    <row r="193" spans="1:28" s="144" customFormat="1" hidden="1" outlineLevel="1" x14ac:dyDescent="0.2">
      <c r="A193" s="142"/>
      <c r="B193" s="143"/>
      <c r="C193" s="150" t="str">
        <v>MMG3014N</v>
      </c>
      <c r="D193" s="100">
        <v>2300</v>
      </c>
      <c r="E193" s="100">
        <v>2700</v>
      </c>
      <c r="F193" s="101">
        <v>0.4</v>
      </c>
      <c r="G193" s="225">
        <v>26.020599913279625</v>
      </c>
      <c r="H193" s="102" t="str">
        <v>26 dBm CW</v>
      </c>
      <c r="I193" s="224">
        <v>12</v>
      </c>
      <c r="J193" s="123">
        <v>5</v>
      </c>
      <c r="K193" s="145"/>
      <c r="L193" s="142"/>
      <c r="M193" s="142"/>
      <c r="N193" s="142"/>
      <c r="O193" s="142"/>
      <c r="P193" s="142"/>
      <c r="Q193" s="142"/>
      <c r="R193" s="142"/>
      <c r="S193" s="146"/>
      <c r="T193" s="146"/>
      <c r="U193" s="142"/>
      <c r="V193" s="142"/>
      <c r="W193" s="282"/>
      <c r="X193" s="147"/>
      <c r="Y193" s="149"/>
      <c r="Z193" s="149"/>
      <c r="AA193" s="142"/>
      <c r="AB193" s="142"/>
    </row>
    <row r="194" spans="1:28" s="144" customFormat="1" hidden="1" outlineLevel="1" x14ac:dyDescent="0.2">
      <c r="A194" s="142"/>
      <c r="B194" s="143"/>
      <c r="C194" s="150" t="str">
        <v>MMG3014N</v>
      </c>
      <c r="D194" s="100">
        <v>3400</v>
      </c>
      <c r="E194" s="100">
        <v>3600</v>
      </c>
      <c r="F194" s="101">
        <v>0.4</v>
      </c>
      <c r="G194" s="225">
        <v>26.020599913279625</v>
      </c>
      <c r="H194" s="102" t="str">
        <v>26 dBm CW</v>
      </c>
      <c r="I194" s="224">
        <v>10</v>
      </c>
      <c r="J194" s="123">
        <v>5</v>
      </c>
      <c r="K194" s="145"/>
      <c r="L194" s="142"/>
      <c r="M194" s="142"/>
      <c r="N194" s="142"/>
      <c r="O194" s="142"/>
      <c r="P194" s="142"/>
      <c r="Q194" s="142"/>
      <c r="R194" s="142"/>
      <c r="S194" s="146"/>
      <c r="T194" s="146"/>
      <c r="U194" s="142"/>
      <c r="V194" s="142"/>
      <c r="W194" s="282"/>
      <c r="X194" s="147"/>
      <c r="Y194" s="149"/>
      <c r="Z194" s="149"/>
      <c r="AA194" s="142"/>
      <c r="AB194" s="142"/>
    </row>
    <row r="195" spans="1:28" s="144" customFormat="1" hidden="1" outlineLevel="1" x14ac:dyDescent="0.2">
      <c r="A195" s="142"/>
      <c r="B195" s="143"/>
      <c r="C195" s="150" t="str">
        <v>MMG3014N + MW7IC2240N</v>
      </c>
      <c r="D195" s="100">
        <v>2010</v>
      </c>
      <c r="E195" s="100">
        <v>2025</v>
      </c>
      <c r="F195" s="101">
        <v>0.31622776601683822</v>
      </c>
      <c r="G195" s="225">
        <v>25.000000000000004</v>
      </c>
      <c r="H195" s="102" t="str">
        <v>25 dBm P1dB</v>
      </c>
      <c r="I195" s="224">
        <v>49</v>
      </c>
      <c r="J195" s="123">
        <v>28</v>
      </c>
      <c r="K195" s="145"/>
      <c r="L195" s="142"/>
      <c r="M195" s="142"/>
      <c r="N195" s="142"/>
      <c r="O195" s="142"/>
      <c r="P195" s="142"/>
      <c r="Q195" s="142"/>
      <c r="R195" s="142"/>
      <c r="S195" s="146"/>
      <c r="T195" s="146"/>
      <c r="U195" s="142"/>
      <c r="V195" s="142"/>
      <c r="W195" s="282"/>
      <c r="X195" s="147"/>
      <c r="Y195" s="149"/>
      <c r="Z195" s="149"/>
      <c r="AA195" s="142"/>
      <c r="AB195" s="142"/>
    </row>
    <row r="196" spans="1:28" s="144" customFormat="1" hidden="1" outlineLevel="1" x14ac:dyDescent="0.2">
      <c r="A196" s="142"/>
      <c r="B196" s="143"/>
      <c r="C196" s="150" t="str">
        <v>A3M40PD012</v>
      </c>
      <c r="D196" s="100">
        <v>2300</v>
      </c>
      <c r="E196" s="100">
        <v>4200</v>
      </c>
      <c r="F196" s="101">
        <v>0.31622776601683822</v>
      </c>
      <c r="G196" s="225">
        <v>25.000000000000004</v>
      </c>
      <c r="H196" s="102" t="str">
        <v>25 dBm peak</v>
      </c>
      <c r="I196" s="224">
        <v>37</v>
      </c>
      <c r="J196" s="123">
        <v>3.3</v>
      </c>
      <c r="K196" s="145"/>
      <c r="L196" s="142"/>
      <c r="M196" s="142"/>
      <c r="N196" s="142"/>
      <c r="O196" s="142"/>
      <c r="P196" s="142"/>
      <c r="Q196" s="142"/>
      <c r="R196" s="142"/>
      <c r="S196" s="146"/>
      <c r="T196" s="146"/>
      <c r="U196" s="142"/>
      <c r="V196" s="142"/>
      <c r="W196" s="282"/>
      <c r="X196" s="147"/>
      <c r="Y196" s="149"/>
      <c r="Z196" s="149"/>
      <c r="AA196" s="142"/>
      <c r="AB196" s="142"/>
    </row>
    <row r="197" spans="1:28" s="144" customFormat="1" hidden="1" outlineLevel="1" x14ac:dyDescent="0.2">
      <c r="A197" s="142"/>
      <c r="B197" s="143"/>
      <c r="C197" s="150" t="str">
        <v>MMG20241H</v>
      </c>
      <c r="D197" s="100">
        <v>1805</v>
      </c>
      <c r="E197" s="100">
        <v>2025</v>
      </c>
      <c r="F197" s="101">
        <v>0.25</v>
      </c>
      <c r="G197" s="225">
        <v>23.979400086720375</v>
      </c>
      <c r="H197" s="102" t="str">
        <v>15 dBm Avg.</v>
      </c>
      <c r="I197" s="224">
        <v>20</v>
      </c>
      <c r="J197" s="123">
        <v>5</v>
      </c>
      <c r="K197" s="145"/>
      <c r="L197" s="142"/>
      <c r="M197" s="142"/>
      <c r="N197" s="142"/>
      <c r="O197" s="142"/>
      <c r="P197" s="142"/>
      <c r="Q197" s="142"/>
      <c r="R197" s="142"/>
      <c r="S197" s="146"/>
      <c r="T197" s="146"/>
      <c r="U197" s="142"/>
      <c r="V197" s="142"/>
      <c r="W197" s="282"/>
      <c r="X197" s="147"/>
      <c r="Y197" s="149"/>
      <c r="Z197" s="149"/>
      <c r="AA197" s="142"/>
      <c r="AB197" s="142"/>
    </row>
    <row r="198" spans="1:28" s="144" customFormat="1" hidden="1" outlineLevel="1" x14ac:dyDescent="0.2">
      <c r="A198" s="142"/>
      <c r="B198" s="143"/>
      <c r="C198" s="150" t="str">
        <v>MMG20241H</v>
      </c>
      <c r="D198" s="100">
        <v>2110</v>
      </c>
      <c r="E198" s="100">
        <v>2170</v>
      </c>
      <c r="F198" s="101">
        <v>0.25</v>
      </c>
      <c r="G198" s="225">
        <v>23.979400086720375</v>
      </c>
      <c r="H198" s="102" t="str">
        <v>15 dBm Avg.</v>
      </c>
      <c r="I198" s="224">
        <v>19</v>
      </c>
      <c r="J198" s="123">
        <v>5</v>
      </c>
      <c r="K198" s="145"/>
      <c r="L198" s="142"/>
      <c r="M198" s="142"/>
      <c r="N198" s="142"/>
      <c r="O198" s="142"/>
      <c r="P198" s="142"/>
      <c r="Q198" s="142"/>
      <c r="R198" s="142"/>
      <c r="S198" s="146"/>
      <c r="T198" s="146"/>
      <c r="U198" s="142"/>
      <c r="V198" s="142"/>
      <c r="W198" s="282"/>
      <c r="X198" s="147"/>
      <c r="Y198" s="149"/>
      <c r="Z198" s="149"/>
      <c r="AA198" s="142"/>
      <c r="AB198" s="142"/>
    </row>
    <row r="199" spans="1:28" s="144" customFormat="1" hidden="1" outlineLevel="1" x14ac:dyDescent="0.2">
      <c r="A199" s="142"/>
      <c r="B199" s="143"/>
      <c r="C199" s="150" t="str">
        <v>MMG20241H</v>
      </c>
      <c r="D199" s="100">
        <v>2300</v>
      </c>
      <c r="E199" s="100">
        <v>2400</v>
      </c>
      <c r="F199" s="101">
        <v>0.25</v>
      </c>
      <c r="G199" s="225">
        <v>23.979400086720375</v>
      </c>
      <c r="H199" s="102" t="str">
        <v>15 dBm Avg.</v>
      </c>
      <c r="I199" s="224">
        <v>18</v>
      </c>
      <c r="J199" s="123">
        <v>5</v>
      </c>
      <c r="K199" s="145"/>
      <c r="L199" s="142"/>
      <c r="M199" s="142"/>
      <c r="N199" s="142"/>
      <c r="O199" s="142"/>
      <c r="P199" s="142"/>
      <c r="Q199" s="142"/>
      <c r="R199" s="142"/>
      <c r="S199" s="146"/>
      <c r="T199" s="146"/>
      <c r="U199" s="142"/>
      <c r="V199" s="142"/>
      <c r="W199" s="282"/>
      <c r="X199" s="147"/>
      <c r="Y199" s="149"/>
      <c r="Z199" s="149"/>
      <c r="AA199" s="142"/>
      <c r="AB199" s="142"/>
    </row>
    <row r="200" spans="1:28" s="144" customFormat="1" hidden="1" outlineLevel="1" x14ac:dyDescent="0.2">
      <c r="A200" s="142"/>
      <c r="B200" s="143"/>
      <c r="C200" s="150" t="str">
        <v>MMG20241H</v>
      </c>
      <c r="D200" s="100">
        <v>2570</v>
      </c>
      <c r="E200" s="100">
        <v>2620</v>
      </c>
      <c r="F200" s="101">
        <v>0.25</v>
      </c>
      <c r="G200" s="225">
        <v>23.979400086720375</v>
      </c>
      <c r="H200" s="102" t="str">
        <v>15 dBm Avg.</v>
      </c>
      <c r="I200" s="224">
        <v>17</v>
      </c>
      <c r="J200" s="123">
        <v>5</v>
      </c>
      <c r="K200" s="145"/>
      <c r="L200" s="142"/>
      <c r="M200" s="142"/>
      <c r="N200" s="142"/>
      <c r="O200" s="142"/>
      <c r="P200" s="142"/>
      <c r="Q200" s="142"/>
      <c r="R200" s="142"/>
      <c r="S200" s="146"/>
      <c r="T200" s="146"/>
      <c r="U200" s="142"/>
      <c r="V200" s="142"/>
      <c r="W200" s="282"/>
      <c r="X200" s="147"/>
      <c r="Y200" s="149"/>
      <c r="Z200" s="149"/>
      <c r="AA200" s="142"/>
      <c r="AB200" s="142"/>
    </row>
    <row r="201" spans="1:28" s="144" customFormat="1" hidden="1" outlineLevel="1" x14ac:dyDescent="0.2">
      <c r="A201" s="142"/>
      <c r="B201" s="191"/>
      <c r="C201" s="150" t="str">
        <v>MMG20241H</v>
      </c>
      <c r="D201" s="100">
        <v>2620</v>
      </c>
      <c r="E201" s="100">
        <v>2690</v>
      </c>
      <c r="F201" s="101">
        <v>0.25</v>
      </c>
      <c r="G201" s="225">
        <v>23.979400086720375</v>
      </c>
      <c r="H201" s="102" t="str">
        <v>15 dBm Avg.</v>
      </c>
      <c r="I201" s="224">
        <v>17</v>
      </c>
      <c r="J201" s="123">
        <v>5</v>
      </c>
      <c r="K201" s="188"/>
      <c r="L201" s="188"/>
      <c r="M201" s="188"/>
      <c r="N201" s="188"/>
      <c r="O201" s="188"/>
      <c r="P201" s="188"/>
      <c r="Q201" s="188"/>
      <c r="R201" s="188"/>
      <c r="S201" s="189"/>
      <c r="T201" s="189"/>
      <c r="U201" s="189"/>
      <c r="V201" s="190"/>
      <c r="W201" s="282"/>
      <c r="X201" s="147"/>
      <c r="Y201" s="149"/>
      <c r="Z201" s="149"/>
      <c r="AA201" s="142"/>
      <c r="AB201" s="142"/>
    </row>
    <row r="202" spans="1:28" s="144" customFormat="1" hidden="1" outlineLevel="1" x14ac:dyDescent="0.2">
      <c r="A202" s="142"/>
      <c r="B202" s="191"/>
      <c r="C202" s="150" t="str">
        <v>MMG20241H</v>
      </c>
      <c r="D202" s="100">
        <v>3600</v>
      </c>
      <c r="E202" s="100">
        <v>3800</v>
      </c>
      <c r="F202" s="101">
        <v>0.25</v>
      </c>
      <c r="G202" s="225">
        <v>23.979400086720375</v>
      </c>
      <c r="H202" s="102" t="str">
        <v>15 dBm Avg.</v>
      </c>
      <c r="I202" s="224">
        <v>14</v>
      </c>
      <c r="J202" s="123">
        <v>5</v>
      </c>
      <c r="K202" s="188"/>
      <c r="L202" s="188"/>
      <c r="M202" s="188"/>
      <c r="N202" s="188"/>
      <c r="O202" s="188"/>
      <c r="P202" s="188"/>
      <c r="Q202" s="188"/>
      <c r="R202" s="188"/>
      <c r="S202" s="189"/>
      <c r="T202" s="189"/>
      <c r="U202" s="189"/>
      <c r="V202" s="190"/>
      <c r="W202" s="282"/>
      <c r="X202" s="147"/>
      <c r="Y202" s="149"/>
      <c r="Z202" s="149"/>
      <c r="AA202" s="142"/>
      <c r="AB202" s="142"/>
    </row>
    <row r="203" spans="1:28" s="256" customFormat="1" hidden="1" outlineLevel="1" x14ac:dyDescent="0.2">
      <c r="C203" s="150" t="str">
        <v>A5G21H605W19N</v>
      </c>
      <c r="D203" s="100">
        <v>2110</v>
      </c>
      <c r="E203" s="100">
        <v>2200</v>
      </c>
      <c r="F203" s="101">
        <v>0</v>
      </c>
      <c r="G203" s="225">
        <v>0</v>
      </c>
      <c r="H203" s="102">
        <v>0</v>
      </c>
      <c r="I203" s="224">
        <v>0</v>
      </c>
      <c r="J203" s="123">
        <v>0</v>
      </c>
      <c r="K203" s="252"/>
      <c r="L203" s="252"/>
      <c r="M203" s="252"/>
      <c r="N203" s="252"/>
      <c r="O203" s="252"/>
      <c r="P203" s="252"/>
      <c r="Q203" s="252"/>
      <c r="R203" s="252"/>
      <c r="S203" s="189"/>
      <c r="T203" s="189"/>
      <c r="U203" s="189"/>
      <c r="V203" s="190"/>
      <c r="W203" s="283"/>
      <c r="X203" s="254"/>
      <c r="Y203" s="255"/>
      <c r="Z203" s="255"/>
      <c r="AA203" s="253"/>
      <c r="AB203" s="253"/>
    </row>
    <row r="204" spans="1:28" s="144" customFormat="1" hidden="1" outlineLevel="1" x14ac:dyDescent="0.2">
      <c r="A204" s="142"/>
      <c r="B204" s="191"/>
      <c r="C204" s="150" t="str">
        <v>A5G21H605W19N</v>
      </c>
      <c r="D204" s="100">
        <v>2110</v>
      </c>
      <c r="E204" s="100">
        <v>2170</v>
      </c>
      <c r="F204" s="101">
        <v>0</v>
      </c>
      <c r="G204" s="225">
        <v>0</v>
      </c>
      <c r="H204" s="102">
        <v>0</v>
      </c>
      <c r="I204" s="224">
        <v>0</v>
      </c>
      <c r="J204" s="123">
        <v>0</v>
      </c>
      <c r="K204" s="188"/>
      <c r="L204" s="188"/>
      <c r="M204" s="188"/>
      <c r="N204" s="188"/>
      <c r="O204" s="188"/>
      <c r="P204" s="188"/>
      <c r="Q204" s="188"/>
      <c r="R204" s="188"/>
      <c r="S204" s="189"/>
      <c r="T204" s="189"/>
      <c r="U204" s="189"/>
      <c r="V204" s="190"/>
      <c r="W204" s="282"/>
      <c r="X204" s="147"/>
      <c r="Y204" s="149"/>
      <c r="Z204" s="149"/>
      <c r="AA204" s="142"/>
      <c r="AB204" s="142"/>
    </row>
    <row r="205" spans="1:28" s="144" customFormat="1" hidden="1" outlineLevel="1" x14ac:dyDescent="0.2">
      <c r="C205" s="150" t="str">
        <v>A5G26S008N</v>
      </c>
      <c r="D205" s="100">
        <v>2200</v>
      </c>
      <c r="E205" s="100">
        <v>2400</v>
      </c>
      <c r="F205" s="101">
        <v>0</v>
      </c>
      <c r="G205" s="225">
        <v>27</v>
      </c>
      <c r="H205" s="102" t="str">
        <v>27.0 dBm Avg.</v>
      </c>
      <c r="I205" s="224">
        <v>18</v>
      </c>
      <c r="J205" s="123">
        <v>48</v>
      </c>
      <c r="K205" s="188"/>
      <c r="L205" s="188"/>
      <c r="M205" s="188"/>
      <c r="N205" s="188"/>
      <c r="O205" s="188"/>
      <c r="P205" s="188"/>
      <c r="Q205" s="188"/>
      <c r="R205" s="188"/>
      <c r="S205" s="189"/>
      <c r="T205" s="189"/>
      <c r="U205" s="189"/>
      <c r="V205" s="190"/>
      <c r="W205" s="282"/>
      <c r="X205" s="147"/>
      <c r="Y205" s="149"/>
      <c r="Z205" s="149"/>
      <c r="AA205" s="142"/>
      <c r="AB205" s="142"/>
    </row>
    <row r="206" spans="1:28" s="144" customFormat="1" hidden="1" outlineLevel="1" x14ac:dyDescent="0.2">
      <c r="A206" s="142"/>
      <c r="B206" s="191"/>
      <c r="C206" s="150" t="str">
        <v>A5G26S004N</v>
      </c>
      <c r="D206" s="100">
        <v>2200</v>
      </c>
      <c r="E206" s="100">
        <v>2400</v>
      </c>
      <c r="F206" s="101">
        <v>0</v>
      </c>
      <c r="G206" s="225">
        <v>0</v>
      </c>
      <c r="H206" s="102" t="str">
        <v>24.0 dBm Avg.</v>
      </c>
      <c r="I206" s="224">
        <v>0</v>
      </c>
      <c r="J206" s="123">
        <v>0</v>
      </c>
      <c r="K206" s="188"/>
      <c r="L206" s="188"/>
      <c r="M206" s="188"/>
      <c r="N206" s="188"/>
      <c r="O206" s="188"/>
      <c r="P206" s="188"/>
      <c r="Q206" s="188"/>
      <c r="R206" s="188"/>
      <c r="S206" s="189"/>
      <c r="T206" s="189"/>
      <c r="U206" s="189"/>
      <c r="V206" s="190"/>
      <c r="W206" s="282"/>
      <c r="X206" s="147"/>
      <c r="Y206" s="149"/>
      <c r="Z206" s="149"/>
      <c r="AA206" s="142"/>
      <c r="AB206" s="142"/>
    </row>
    <row r="207" spans="1:28" s="144" customFormat="1" hidden="1" outlineLevel="1" x14ac:dyDescent="0.2">
      <c r="A207" s="142"/>
      <c r="B207" s="191"/>
      <c r="C207" s="150" t="str">
        <v>A5G35S008N</v>
      </c>
      <c r="D207" s="100">
        <v>3300</v>
      </c>
      <c r="E207" s="100">
        <v>3900</v>
      </c>
      <c r="F207" s="101">
        <v>0</v>
      </c>
      <c r="G207" s="225">
        <v>0</v>
      </c>
      <c r="H207" s="102" t="str">
        <v>27.0 dBm Avg.</v>
      </c>
      <c r="I207" s="224">
        <v>0</v>
      </c>
      <c r="J207" s="123">
        <v>0</v>
      </c>
      <c r="K207" s="188"/>
      <c r="L207" s="188"/>
      <c r="M207" s="188"/>
      <c r="N207" s="188"/>
      <c r="O207" s="188"/>
      <c r="P207" s="188"/>
      <c r="Q207" s="188"/>
      <c r="R207" s="188"/>
      <c r="S207" s="189"/>
      <c r="T207" s="189"/>
      <c r="U207" s="189"/>
      <c r="V207" s="190"/>
      <c r="W207" s="282"/>
      <c r="X207" s="147"/>
      <c r="Y207" s="149"/>
      <c r="Z207" s="149"/>
      <c r="AA207" s="142"/>
      <c r="AB207" s="142"/>
    </row>
    <row r="208" spans="1:28" s="144" customFormat="1" collapsed="1" x14ac:dyDescent="0.2">
      <c r="A208" s="153" t="str">
        <f>IF(C103="","","&lt;")</f>
        <v>&lt;</v>
      </c>
      <c r="B208" s="78" t="str">
        <f>IF(C103="","","Show more")</f>
        <v>Show more</v>
      </c>
      <c r="C208" s="150"/>
      <c r="D208" s="100"/>
      <c r="E208" s="100"/>
      <c r="F208" s="101"/>
      <c r="G208" s="225"/>
      <c r="H208" s="102"/>
      <c r="I208" s="224"/>
      <c r="J208" s="123"/>
      <c r="K208" s="188"/>
      <c r="L208" s="188"/>
      <c r="M208" s="188"/>
      <c r="N208" s="188"/>
      <c r="O208" s="188"/>
      <c r="P208" s="188"/>
      <c r="Q208" s="188"/>
      <c r="R208" s="188"/>
      <c r="S208" s="189"/>
      <c r="T208" s="189"/>
      <c r="U208" s="189"/>
      <c r="V208" s="190"/>
      <c r="W208" s="282"/>
      <c r="X208" s="147"/>
      <c r="Y208" s="149"/>
      <c r="Z208" s="149"/>
      <c r="AA208" s="142"/>
      <c r="AB208" s="142"/>
    </row>
    <row r="209" spans="1:28" s="144" customFormat="1" x14ac:dyDescent="0.2">
      <c r="A209" s="142"/>
      <c r="B209" s="191"/>
      <c r="C209" s="150"/>
      <c r="D209" s="100"/>
      <c r="E209" s="100"/>
      <c r="F209" s="101"/>
      <c r="G209" s="225"/>
      <c r="H209" s="102"/>
      <c r="I209" s="224"/>
      <c r="J209" s="123"/>
      <c r="K209" s="188"/>
      <c r="L209" s="188"/>
      <c r="M209" s="188"/>
      <c r="N209" s="188"/>
      <c r="O209" s="188"/>
      <c r="P209" s="188"/>
      <c r="Q209" s="188"/>
      <c r="R209" s="188"/>
      <c r="S209" s="189"/>
      <c r="T209" s="189"/>
      <c r="U209" s="189"/>
      <c r="V209" s="190"/>
      <c r="W209" s="282"/>
      <c r="X209" s="147"/>
      <c r="Y209" s="149"/>
      <c r="Z209" s="149"/>
      <c r="AA209" s="142"/>
      <c r="AB209" s="142"/>
    </row>
    <row r="210" spans="1:28" s="144" customFormat="1" x14ac:dyDescent="0.2">
      <c r="A210" s="142"/>
      <c r="B210" s="191"/>
      <c r="C210" s="150"/>
      <c r="D210" s="100"/>
      <c r="E210" s="100"/>
      <c r="F210" s="101"/>
      <c r="G210" s="225"/>
      <c r="H210" s="102"/>
      <c r="I210" s="224"/>
      <c r="J210" s="123"/>
      <c r="K210" s="188"/>
      <c r="L210" s="188"/>
      <c r="M210" s="188"/>
      <c r="N210" s="188"/>
      <c r="O210" s="188"/>
      <c r="P210" s="188"/>
      <c r="Q210" s="188"/>
      <c r="R210" s="188"/>
      <c r="S210" s="189"/>
      <c r="T210" s="189"/>
      <c r="U210" s="189"/>
      <c r="V210" s="190"/>
      <c r="W210" s="282"/>
      <c r="X210" s="147"/>
      <c r="Y210" s="149"/>
      <c r="Z210" s="149"/>
      <c r="AA210" s="142"/>
      <c r="AB210" s="142"/>
    </row>
    <row r="211" spans="1:28" s="144" customFormat="1" x14ac:dyDescent="0.2">
      <c r="A211" s="142"/>
      <c r="B211" s="191"/>
      <c r="C211" s="150"/>
      <c r="D211" s="100"/>
      <c r="E211" s="100"/>
      <c r="F211" s="101"/>
      <c r="G211" s="225"/>
      <c r="H211" s="102"/>
      <c r="I211" s="224"/>
      <c r="J211" s="123"/>
      <c r="K211" s="188"/>
      <c r="L211" s="188"/>
      <c r="M211" s="188"/>
      <c r="N211" s="188"/>
      <c r="O211" s="188"/>
      <c r="P211" s="188"/>
      <c r="Q211" s="188"/>
      <c r="R211" s="188"/>
      <c r="S211" s="189"/>
      <c r="T211" s="189"/>
      <c r="U211" s="189"/>
      <c r="V211" s="190"/>
      <c r="W211" s="282"/>
      <c r="X211" s="147"/>
      <c r="Y211" s="149"/>
      <c r="Z211" s="149"/>
      <c r="AA211" s="142"/>
      <c r="AB211" s="142"/>
    </row>
    <row r="212" spans="1:28" s="144" customFormat="1" x14ac:dyDescent="0.2">
      <c r="A212" s="142"/>
      <c r="B212" s="191"/>
      <c r="C212" s="150"/>
      <c r="D212" s="100"/>
      <c r="E212" s="100"/>
      <c r="F212" s="101"/>
      <c r="G212" s="225"/>
      <c r="H212" s="102"/>
      <c r="I212" s="224"/>
      <c r="J212" s="123"/>
      <c r="K212" s="188"/>
      <c r="L212" s="188"/>
      <c r="M212" s="188"/>
      <c r="N212" s="188"/>
      <c r="O212" s="188"/>
      <c r="P212" s="188"/>
      <c r="Q212" s="188"/>
      <c r="R212" s="188"/>
      <c r="S212" s="189"/>
      <c r="T212" s="189"/>
      <c r="U212" s="189"/>
      <c r="V212" s="190"/>
      <c r="W212" s="282"/>
      <c r="X212" s="147"/>
      <c r="Y212" s="149"/>
      <c r="Z212" s="149"/>
      <c r="AA212" s="142"/>
      <c r="AB212" s="142"/>
    </row>
    <row r="213" spans="1:28" s="144" customFormat="1" x14ac:dyDescent="0.2">
      <c r="A213" s="142"/>
      <c r="B213" s="191"/>
      <c r="C213" s="150"/>
      <c r="D213" s="100"/>
      <c r="E213" s="100"/>
      <c r="F213" s="101"/>
      <c r="G213" s="225"/>
      <c r="H213" s="102"/>
      <c r="I213" s="224"/>
      <c r="J213" s="123"/>
      <c r="K213" s="188"/>
      <c r="L213" s="188"/>
      <c r="M213" s="188"/>
      <c r="N213" s="188"/>
      <c r="O213" s="188"/>
      <c r="P213" s="188"/>
      <c r="Q213" s="188"/>
      <c r="R213" s="188"/>
      <c r="S213" s="189"/>
      <c r="T213" s="189"/>
      <c r="U213" s="189"/>
      <c r="V213" s="190"/>
      <c r="W213" s="282"/>
      <c r="X213" s="147"/>
      <c r="Y213" s="149"/>
      <c r="Z213" s="149"/>
      <c r="AA213" s="142"/>
      <c r="AB213" s="142"/>
    </row>
    <row r="214" spans="1:28" s="144" customFormat="1" x14ac:dyDescent="0.2">
      <c r="A214" s="142"/>
      <c r="B214" s="191"/>
      <c r="C214" s="150"/>
      <c r="D214" s="100"/>
      <c r="E214" s="100"/>
      <c r="F214" s="101"/>
      <c r="G214" s="225"/>
      <c r="H214" s="102"/>
      <c r="I214" s="224"/>
      <c r="J214" s="123"/>
      <c r="K214" s="188"/>
      <c r="L214" s="188"/>
      <c r="M214" s="188"/>
      <c r="N214" s="188"/>
      <c r="O214" s="188"/>
      <c r="P214" s="188"/>
      <c r="Q214" s="188"/>
      <c r="R214" s="188"/>
      <c r="S214" s="189"/>
      <c r="T214" s="189"/>
      <c r="U214" s="189"/>
      <c r="V214" s="190"/>
      <c r="W214" s="282"/>
      <c r="X214" s="147"/>
      <c r="Y214" s="149"/>
      <c r="Z214" s="149"/>
      <c r="AA214" s="142"/>
      <c r="AB214" s="142"/>
    </row>
    <row r="215" spans="1:28" s="144" customFormat="1" x14ac:dyDescent="0.2">
      <c r="A215" s="142"/>
      <c r="B215" s="191"/>
      <c r="C215" s="150"/>
      <c r="D215" s="100"/>
      <c r="E215" s="100"/>
      <c r="F215" s="101"/>
      <c r="G215" s="225"/>
      <c r="H215" s="102"/>
      <c r="I215" s="224"/>
      <c r="J215" s="123"/>
      <c r="K215" s="188"/>
      <c r="L215" s="188"/>
      <c r="M215" s="188"/>
      <c r="N215" s="188"/>
      <c r="O215" s="188"/>
      <c r="P215" s="188"/>
      <c r="Q215" s="188"/>
      <c r="R215" s="188"/>
      <c r="S215" s="189"/>
      <c r="T215" s="189"/>
      <c r="U215" s="189"/>
      <c r="V215" s="190"/>
      <c r="W215" s="282"/>
      <c r="X215" s="147"/>
      <c r="Y215" s="149"/>
      <c r="Z215" s="149"/>
      <c r="AA215" s="142"/>
      <c r="AB215" s="142"/>
    </row>
    <row r="216" spans="1:28" s="144" customFormat="1" x14ac:dyDescent="0.2">
      <c r="A216" s="142"/>
      <c r="B216" s="191"/>
      <c r="C216" s="150"/>
      <c r="D216" s="100"/>
      <c r="E216" s="100"/>
      <c r="F216" s="101"/>
      <c r="G216" s="225"/>
      <c r="H216" s="102"/>
      <c r="I216" s="224"/>
      <c r="J216" s="123"/>
      <c r="K216" s="188"/>
      <c r="L216" s="188"/>
      <c r="M216" s="188"/>
      <c r="N216" s="188"/>
      <c r="O216" s="188"/>
      <c r="P216" s="188"/>
      <c r="Q216" s="188"/>
      <c r="R216" s="188"/>
      <c r="S216" s="189"/>
      <c r="T216" s="189"/>
      <c r="U216" s="189"/>
      <c r="V216" s="190"/>
      <c r="W216" s="282"/>
      <c r="X216" s="147"/>
      <c r="Y216" s="149"/>
      <c r="Z216" s="149"/>
      <c r="AA216" s="142"/>
      <c r="AB216" s="142"/>
    </row>
    <row r="217" spans="1:28" s="144" customFormat="1" x14ac:dyDescent="0.2">
      <c r="A217" s="142"/>
      <c r="B217" s="191"/>
      <c r="C217" s="150"/>
      <c r="D217" s="100"/>
      <c r="E217" s="100"/>
      <c r="F217" s="101"/>
      <c r="G217" s="225"/>
      <c r="H217" s="102"/>
      <c r="I217" s="224"/>
      <c r="J217" s="123"/>
      <c r="K217" s="188"/>
      <c r="L217" s="188"/>
      <c r="M217" s="188"/>
      <c r="N217" s="188"/>
      <c r="O217" s="188"/>
      <c r="P217" s="188"/>
      <c r="Q217" s="188"/>
      <c r="R217" s="188"/>
      <c r="S217" s="189"/>
      <c r="T217" s="189"/>
      <c r="U217" s="189"/>
      <c r="V217" s="190"/>
      <c r="W217" s="282"/>
      <c r="X217" s="147"/>
      <c r="Y217" s="149"/>
      <c r="Z217" s="149"/>
      <c r="AA217" s="142"/>
      <c r="AB217" s="142"/>
    </row>
    <row r="218" spans="1:28" s="144" customFormat="1" x14ac:dyDescent="0.2">
      <c r="A218" s="142"/>
      <c r="B218" s="191"/>
      <c r="C218" s="150"/>
      <c r="D218" s="100"/>
      <c r="E218" s="100"/>
      <c r="F218" s="101"/>
      <c r="G218" s="225"/>
      <c r="H218" s="102"/>
      <c r="I218" s="224"/>
      <c r="J218" s="123"/>
      <c r="K218" s="188"/>
      <c r="L218" s="188"/>
      <c r="M218" s="188"/>
      <c r="N218" s="188"/>
      <c r="O218" s="188"/>
      <c r="P218" s="188"/>
      <c r="Q218" s="188"/>
      <c r="R218" s="188"/>
      <c r="S218" s="189"/>
      <c r="T218" s="189"/>
      <c r="U218" s="189"/>
      <c r="V218" s="190"/>
      <c r="W218" s="282"/>
      <c r="X218" s="147"/>
      <c r="Y218" s="149"/>
      <c r="Z218" s="149"/>
      <c r="AA218" s="142"/>
      <c r="AB218" s="142"/>
    </row>
    <row r="219" spans="1:28" s="144" customFormat="1" x14ac:dyDescent="0.2">
      <c r="A219" s="142"/>
      <c r="B219" s="191"/>
      <c r="C219" s="150"/>
      <c r="D219" s="100"/>
      <c r="E219" s="100"/>
      <c r="F219" s="101"/>
      <c r="G219" s="225"/>
      <c r="H219" s="102"/>
      <c r="I219" s="224"/>
      <c r="J219" s="123"/>
      <c r="K219" s="188"/>
      <c r="L219" s="188"/>
      <c r="M219" s="188"/>
      <c r="N219" s="188"/>
      <c r="O219" s="188"/>
      <c r="P219" s="188"/>
      <c r="Q219" s="188"/>
      <c r="R219" s="188"/>
      <c r="S219" s="189"/>
      <c r="T219" s="189"/>
      <c r="U219" s="189"/>
      <c r="V219" s="190"/>
      <c r="W219" s="282"/>
      <c r="X219" s="147"/>
      <c r="Y219" s="149"/>
      <c r="Z219" s="149"/>
      <c r="AA219" s="142"/>
      <c r="AB219" s="142"/>
    </row>
    <row r="220" spans="1:28" s="144" customFormat="1" x14ac:dyDescent="0.2">
      <c r="A220" s="142"/>
      <c r="B220" s="191"/>
      <c r="C220" s="150"/>
      <c r="D220" s="100"/>
      <c r="E220" s="100"/>
      <c r="F220" s="101"/>
      <c r="G220" s="225"/>
      <c r="H220" s="102"/>
      <c r="I220" s="224"/>
      <c r="J220" s="123"/>
      <c r="K220" s="188"/>
      <c r="L220" s="188"/>
      <c r="M220" s="188"/>
      <c r="N220" s="188"/>
      <c r="O220" s="188"/>
      <c r="P220" s="188"/>
      <c r="Q220" s="188"/>
      <c r="R220" s="188"/>
      <c r="S220" s="189"/>
      <c r="T220" s="189"/>
      <c r="U220" s="189"/>
      <c r="V220" s="190"/>
      <c r="W220" s="282"/>
      <c r="X220" s="147"/>
      <c r="Y220" s="149"/>
      <c r="Z220" s="149"/>
      <c r="AA220" s="142"/>
      <c r="AB220" s="142"/>
    </row>
    <row r="221" spans="1:28" s="144" customFormat="1" x14ac:dyDescent="0.2">
      <c r="A221" s="142"/>
      <c r="B221" s="191"/>
      <c r="C221" s="150"/>
      <c r="D221" s="100"/>
      <c r="E221" s="100"/>
      <c r="F221" s="101"/>
      <c r="G221" s="225"/>
      <c r="H221" s="102"/>
      <c r="I221" s="224"/>
      <c r="J221" s="123"/>
      <c r="K221" s="188"/>
      <c r="L221" s="188"/>
      <c r="M221" s="188"/>
      <c r="N221" s="188"/>
      <c r="O221" s="188"/>
      <c r="P221" s="188"/>
      <c r="Q221" s="188"/>
      <c r="R221" s="188"/>
      <c r="S221" s="189"/>
      <c r="T221" s="189"/>
      <c r="U221" s="189"/>
      <c r="V221" s="190"/>
      <c r="W221" s="282"/>
      <c r="X221" s="147"/>
      <c r="Y221" s="149"/>
      <c r="Z221" s="149"/>
      <c r="AA221" s="142"/>
      <c r="AB221" s="142"/>
    </row>
    <row r="222" spans="1:28" s="144" customFormat="1" x14ac:dyDescent="0.2">
      <c r="A222" s="142"/>
      <c r="B222" s="191"/>
      <c r="C222" s="150"/>
      <c r="D222" s="100"/>
      <c r="E222" s="100"/>
      <c r="F222" s="101"/>
      <c r="G222" s="225"/>
      <c r="H222" s="102"/>
      <c r="I222" s="224"/>
      <c r="J222" s="123"/>
      <c r="K222" s="188"/>
      <c r="L222" s="188"/>
      <c r="M222" s="188"/>
      <c r="N222" s="188"/>
      <c r="O222" s="188"/>
      <c r="P222" s="188"/>
      <c r="Q222" s="188"/>
      <c r="R222" s="188"/>
      <c r="S222" s="189"/>
      <c r="T222" s="189"/>
      <c r="U222" s="189"/>
      <c r="V222" s="190"/>
      <c r="W222" s="282"/>
      <c r="X222" s="147"/>
      <c r="Y222" s="149"/>
      <c r="Z222" s="149"/>
      <c r="AA222" s="142"/>
      <c r="AB222" s="142"/>
    </row>
    <row r="223" spans="1:28" s="144" customFormat="1" x14ac:dyDescent="0.2">
      <c r="A223" s="142"/>
      <c r="B223" s="191"/>
      <c r="C223" s="150"/>
      <c r="D223" s="100"/>
      <c r="E223" s="100"/>
      <c r="F223" s="101"/>
      <c r="G223" s="225"/>
      <c r="H223" s="102"/>
      <c r="I223" s="224"/>
      <c r="J223" s="123"/>
      <c r="K223" s="188"/>
      <c r="L223" s="188"/>
      <c r="M223" s="188"/>
      <c r="N223" s="188"/>
      <c r="O223" s="188"/>
      <c r="P223" s="188"/>
      <c r="Q223" s="188"/>
      <c r="R223" s="188"/>
      <c r="S223" s="189"/>
      <c r="T223" s="189"/>
      <c r="U223" s="189"/>
      <c r="V223" s="190"/>
      <c r="W223" s="282"/>
      <c r="X223" s="147"/>
      <c r="Y223" s="149"/>
      <c r="Z223" s="149"/>
      <c r="AA223" s="142"/>
      <c r="AB223" s="142"/>
    </row>
    <row r="224" spans="1:28" s="144" customFormat="1" x14ac:dyDescent="0.2">
      <c r="A224" s="142"/>
      <c r="B224" s="191"/>
      <c r="C224" s="150"/>
      <c r="D224" s="100"/>
      <c r="E224" s="100"/>
      <c r="F224" s="101"/>
      <c r="G224" s="225"/>
      <c r="H224" s="102"/>
      <c r="I224" s="224"/>
      <c r="J224" s="123"/>
      <c r="K224" s="188"/>
      <c r="L224" s="188"/>
      <c r="M224" s="188"/>
      <c r="N224" s="188"/>
      <c r="O224" s="188"/>
      <c r="P224" s="188"/>
      <c r="Q224" s="188"/>
      <c r="R224" s="188"/>
      <c r="S224" s="189"/>
      <c r="T224" s="189"/>
      <c r="U224" s="189"/>
      <c r="V224" s="190"/>
      <c r="W224" s="282"/>
      <c r="X224" s="147"/>
      <c r="Y224" s="149"/>
      <c r="Z224" s="149"/>
      <c r="AA224" s="142"/>
      <c r="AB224" s="142"/>
    </row>
    <row r="225" spans="1:28" s="144" customFormat="1" x14ac:dyDescent="0.2">
      <c r="A225" s="142"/>
      <c r="B225" s="191"/>
      <c r="C225" s="150"/>
      <c r="D225" s="100"/>
      <c r="E225" s="100"/>
      <c r="F225" s="101"/>
      <c r="G225" s="225"/>
      <c r="H225" s="102"/>
      <c r="I225" s="224"/>
      <c r="J225" s="123"/>
      <c r="K225" s="188"/>
      <c r="L225" s="188"/>
      <c r="M225" s="188"/>
      <c r="N225" s="188"/>
      <c r="O225" s="188"/>
      <c r="P225" s="188"/>
      <c r="Q225" s="188"/>
      <c r="R225" s="188"/>
      <c r="S225" s="189"/>
      <c r="T225" s="189"/>
      <c r="U225" s="189"/>
      <c r="V225" s="190"/>
      <c r="W225" s="282"/>
      <c r="X225" s="147"/>
      <c r="Y225" s="149"/>
      <c r="Z225" s="149"/>
      <c r="AA225" s="142"/>
      <c r="AB225" s="142"/>
    </row>
    <row r="226" spans="1:28" s="144" customFormat="1" x14ac:dyDescent="0.2">
      <c r="A226" s="142"/>
      <c r="B226" s="191"/>
      <c r="C226" s="150"/>
      <c r="D226" s="100"/>
      <c r="E226" s="100"/>
      <c r="F226" s="101"/>
      <c r="G226" s="225"/>
      <c r="H226" s="102"/>
      <c r="I226" s="224"/>
      <c r="J226" s="123"/>
      <c r="K226" s="188"/>
      <c r="L226" s="188"/>
      <c r="M226" s="188"/>
      <c r="N226" s="188"/>
      <c r="O226" s="188"/>
      <c r="P226" s="188"/>
      <c r="Q226" s="188"/>
      <c r="R226" s="188"/>
      <c r="S226" s="189"/>
      <c r="T226" s="189"/>
      <c r="U226" s="189"/>
      <c r="V226" s="190"/>
      <c r="W226" s="282"/>
      <c r="X226" s="147"/>
      <c r="Y226" s="149"/>
      <c r="Z226" s="149"/>
      <c r="AA226" s="142"/>
      <c r="AB226" s="142"/>
    </row>
    <row r="227" spans="1:28" s="144" customFormat="1" x14ac:dyDescent="0.2">
      <c r="A227" s="142"/>
      <c r="B227" s="191"/>
      <c r="C227" s="150"/>
      <c r="D227" s="100"/>
      <c r="E227" s="100"/>
      <c r="F227" s="101"/>
      <c r="G227" s="225"/>
      <c r="H227" s="102"/>
      <c r="I227" s="224"/>
      <c r="J227" s="123"/>
      <c r="K227" s="188"/>
      <c r="L227" s="188"/>
      <c r="M227" s="188"/>
      <c r="N227" s="188"/>
      <c r="O227" s="188"/>
      <c r="P227" s="188"/>
      <c r="Q227" s="188"/>
      <c r="R227" s="188"/>
      <c r="S227" s="189"/>
      <c r="T227" s="189"/>
      <c r="U227" s="189"/>
      <c r="V227" s="190"/>
      <c r="W227" s="282"/>
      <c r="X227" s="147"/>
      <c r="Y227" s="149"/>
      <c r="Z227" s="149"/>
      <c r="AA227" s="142"/>
      <c r="AB227" s="142"/>
    </row>
    <row r="228" spans="1:28" s="144" customFormat="1" x14ac:dyDescent="0.2">
      <c r="A228" s="142"/>
      <c r="B228" s="191"/>
      <c r="C228" s="150"/>
      <c r="D228" s="100"/>
      <c r="E228" s="100"/>
      <c r="F228" s="101"/>
      <c r="G228" s="225"/>
      <c r="H228" s="102"/>
      <c r="I228" s="224"/>
      <c r="J228" s="123"/>
      <c r="K228" s="188"/>
      <c r="L228" s="188"/>
      <c r="M228" s="188"/>
      <c r="N228" s="188"/>
      <c r="O228" s="188"/>
      <c r="P228" s="188"/>
      <c r="Q228" s="188"/>
      <c r="R228" s="188"/>
      <c r="S228" s="189"/>
      <c r="T228" s="189"/>
      <c r="U228" s="189"/>
      <c r="V228" s="190"/>
      <c r="W228" s="282"/>
      <c r="X228" s="147"/>
      <c r="Y228" s="149"/>
      <c r="Z228" s="149"/>
      <c r="AA228" s="142"/>
      <c r="AB228" s="142"/>
    </row>
    <row r="229" spans="1:28" s="144" customFormat="1" x14ac:dyDescent="0.2">
      <c r="A229" s="142"/>
      <c r="B229" s="191"/>
      <c r="C229" s="150"/>
      <c r="D229" s="100"/>
      <c r="E229" s="100"/>
      <c r="F229" s="101"/>
      <c r="G229" s="225"/>
      <c r="H229" s="102"/>
      <c r="I229" s="224"/>
      <c r="J229" s="123"/>
      <c r="K229" s="188"/>
      <c r="L229" s="188"/>
      <c r="M229" s="188"/>
      <c r="N229" s="188"/>
      <c r="O229" s="188"/>
      <c r="P229" s="188"/>
      <c r="Q229" s="188"/>
      <c r="R229" s="188"/>
      <c r="S229" s="189"/>
      <c r="T229" s="189"/>
      <c r="U229" s="189"/>
      <c r="V229" s="190"/>
      <c r="W229" s="282"/>
      <c r="X229" s="147"/>
      <c r="Y229" s="149"/>
      <c r="Z229" s="149"/>
      <c r="AA229" s="142"/>
      <c r="AB229" s="142"/>
    </row>
    <row r="230" spans="1:28" s="144" customFormat="1" x14ac:dyDescent="0.2">
      <c r="A230" s="142"/>
      <c r="B230" s="191"/>
      <c r="C230" s="150"/>
      <c r="D230" s="100"/>
      <c r="E230" s="100"/>
      <c r="F230" s="101"/>
      <c r="G230" s="225"/>
      <c r="H230" s="102"/>
      <c r="I230" s="224"/>
      <c r="J230" s="123"/>
      <c r="K230" s="188"/>
      <c r="L230" s="188"/>
      <c r="M230" s="188"/>
      <c r="N230" s="188"/>
      <c r="O230" s="188"/>
      <c r="P230" s="188"/>
      <c r="Q230" s="188"/>
      <c r="R230" s="188"/>
      <c r="S230" s="189"/>
      <c r="T230" s="189"/>
      <c r="U230" s="189"/>
      <c r="V230" s="190"/>
      <c r="W230" s="282"/>
      <c r="X230" s="147"/>
      <c r="Y230" s="149"/>
      <c r="Z230" s="149"/>
      <c r="AA230" s="142"/>
      <c r="AB230" s="142"/>
    </row>
    <row r="231" spans="1:28" s="144" customFormat="1" x14ac:dyDescent="0.2">
      <c r="A231" s="142"/>
      <c r="B231" s="191"/>
      <c r="C231" s="150"/>
      <c r="D231" s="100"/>
      <c r="E231" s="100"/>
      <c r="F231" s="101"/>
      <c r="G231" s="225"/>
      <c r="H231" s="102"/>
      <c r="I231" s="224"/>
      <c r="J231" s="123"/>
      <c r="K231" s="188"/>
      <c r="L231" s="188"/>
      <c r="M231" s="188"/>
      <c r="N231" s="188"/>
      <c r="O231" s="188"/>
      <c r="P231" s="188"/>
      <c r="Q231" s="188"/>
      <c r="R231" s="188"/>
      <c r="S231" s="189"/>
      <c r="T231" s="189"/>
      <c r="U231" s="189"/>
      <c r="V231" s="190"/>
      <c r="W231" s="282"/>
      <c r="X231" s="147"/>
      <c r="Y231" s="149"/>
      <c r="Z231" s="149"/>
      <c r="AA231" s="142"/>
      <c r="AB231" s="142"/>
    </row>
    <row r="232" spans="1:28" s="144" customFormat="1" x14ac:dyDescent="0.2">
      <c r="A232" s="142"/>
      <c r="B232" s="191"/>
      <c r="C232" s="150"/>
      <c r="D232" s="100"/>
      <c r="E232" s="100"/>
      <c r="F232" s="101"/>
      <c r="G232" s="225"/>
      <c r="H232" s="102"/>
      <c r="I232" s="224"/>
      <c r="J232" s="123"/>
      <c r="K232" s="188"/>
      <c r="L232" s="188"/>
      <c r="M232" s="188"/>
      <c r="N232" s="188"/>
      <c r="O232" s="188"/>
      <c r="P232" s="188"/>
      <c r="Q232" s="188"/>
      <c r="R232" s="188"/>
      <c r="S232" s="189"/>
      <c r="T232" s="189"/>
      <c r="U232" s="189"/>
      <c r="V232" s="190"/>
      <c r="W232" s="282"/>
      <c r="X232" s="147"/>
      <c r="Y232" s="149"/>
      <c r="Z232" s="149"/>
      <c r="AA232" s="142"/>
      <c r="AB232" s="142"/>
    </row>
    <row r="233" spans="1:28" s="144" customFormat="1" x14ac:dyDescent="0.2">
      <c r="A233" s="142"/>
      <c r="B233" s="191"/>
      <c r="C233" s="150"/>
      <c r="D233" s="100"/>
      <c r="E233" s="100"/>
      <c r="F233" s="101"/>
      <c r="G233" s="225"/>
      <c r="H233" s="102"/>
      <c r="I233" s="224"/>
      <c r="J233" s="123"/>
      <c r="K233" s="188"/>
      <c r="L233" s="188"/>
      <c r="M233" s="188"/>
      <c r="N233" s="188"/>
      <c r="O233" s="188"/>
      <c r="P233" s="188"/>
      <c r="Q233" s="188"/>
      <c r="R233" s="188"/>
      <c r="S233" s="189"/>
      <c r="T233" s="189"/>
      <c r="U233" s="189"/>
      <c r="V233" s="190"/>
      <c r="W233" s="282"/>
      <c r="X233" s="147"/>
      <c r="Y233" s="149"/>
      <c r="Z233" s="149"/>
      <c r="AA233" s="142"/>
      <c r="AB233" s="142"/>
    </row>
    <row r="234" spans="1:28" s="144" customFormat="1" x14ac:dyDescent="0.2">
      <c r="A234" s="142"/>
      <c r="B234" s="191"/>
      <c r="C234" s="150"/>
      <c r="D234" s="100"/>
      <c r="E234" s="100"/>
      <c r="F234" s="101"/>
      <c r="G234" s="225"/>
      <c r="H234" s="102"/>
      <c r="I234" s="224"/>
      <c r="J234" s="123"/>
      <c r="K234" s="188"/>
      <c r="L234" s="188"/>
      <c r="M234" s="188"/>
      <c r="N234" s="188"/>
      <c r="O234" s="188"/>
      <c r="P234" s="188"/>
      <c r="Q234" s="188"/>
      <c r="R234" s="188"/>
      <c r="S234" s="189"/>
      <c r="T234" s="189"/>
      <c r="U234" s="189"/>
      <c r="V234" s="190"/>
      <c r="W234" s="282"/>
      <c r="X234" s="147"/>
      <c r="Y234" s="149"/>
      <c r="Z234" s="149"/>
      <c r="AA234" s="142"/>
      <c r="AB234" s="142"/>
    </row>
    <row r="235" spans="1:28" s="144" customFormat="1" x14ac:dyDescent="0.2">
      <c r="A235" s="142"/>
      <c r="B235" s="191"/>
      <c r="C235" s="150"/>
      <c r="D235" s="100"/>
      <c r="E235" s="100"/>
      <c r="F235" s="101"/>
      <c r="G235" s="225"/>
      <c r="H235" s="102"/>
      <c r="I235" s="224"/>
      <c r="J235" s="123"/>
      <c r="K235" s="188"/>
      <c r="L235" s="188"/>
      <c r="M235" s="188"/>
      <c r="N235" s="188"/>
      <c r="O235" s="188"/>
      <c r="P235" s="188"/>
      <c r="Q235" s="188"/>
      <c r="R235" s="188"/>
      <c r="S235" s="189"/>
      <c r="T235" s="189"/>
      <c r="U235" s="189"/>
      <c r="V235" s="190"/>
      <c r="W235" s="282"/>
      <c r="X235" s="147"/>
      <c r="Y235" s="149"/>
      <c r="Z235" s="149"/>
      <c r="AA235" s="142"/>
      <c r="AB235" s="142"/>
    </row>
    <row r="236" spans="1:28" s="144" customFormat="1" x14ac:dyDescent="0.2">
      <c r="A236" s="142"/>
      <c r="B236" s="191"/>
      <c r="C236" s="150"/>
      <c r="D236" s="100"/>
      <c r="E236" s="100"/>
      <c r="F236" s="101"/>
      <c r="G236" s="225"/>
      <c r="H236" s="102"/>
      <c r="I236" s="224"/>
      <c r="J236" s="123"/>
      <c r="K236" s="188"/>
      <c r="L236" s="188"/>
      <c r="M236" s="188"/>
      <c r="N236" s="188"/>
      <c r="O236" s="188"/>
      <c r="P236" s="188"/>
      <c r="Q236" s="188"/>
      <c r="R236" s="188"/>
      <c r="S236" s="189"/>
      <c r="T236" s="189"/>
      <c r="U236" s="189"/>
      <c r="V236" s="190"/>
      <c r="W236" s="282"/>
      <c r="X236" s="147"/>
      <c r="Y236" s="149"/>
      <c r="Z236" s="149"/>
      <c r="AA236" s="142"/>
      <c r="AB236" s="142"/>
    </row>
    <row r="237" spans="1:28" s="144" customFormat="1" x14ac:dyDescent="0.2">
      <c r="A237" s="142"/>
      <c r="B237" s="191"/>
      <c r="C237" s="150"/>
      <c r="D237" s="100"/>
      <c r="E237" s="100"/>
      <c r="F237" s="101"/>
      <c r="G237" s="225"/>
      <c r="H237" s="102"/>
      <c r="I237" s="224"/>
      <c r="J237" s="123"/>
      <c r="K237" s="188"/>
      <c r="L237" s="188"/>
      <c r="M237" s="188"/>
      <c r="N237" s="188"/>
      <c r="O237" s="188"/>
      <c r="P237" s="188"/>
      <c r="Q237" s="188"/>
      <c r="R237" s="188"/>
      <c r="S237" s="189"/>
      <c r="T237" s="189"/>
      <c r="U237" s="189"/>
      <c r="V237" s="190"/>
      <c r="W237" s="282"/>
      <c r="X237" s="147"/>
      <c r="Y237" s="149"/>
      <c r="Z237" s="149"/>
      <c r="AA237" s="142"/>
      <c r="AB237" s="142"/>
    </row>
    <row r="238" spans="1:28" s="144" customFormat="1" x14ac:dyDescent="0.2">
      <c r="A238" s="142"/>
      <c r="B238" s="191"/>
      <c r="C238" s="150"/>
      <c r="D238" s="100"/>
      <c r="E238" s="100"/>
      <c r="F238" s="101"/>
      <c r="G238" s="225"/>
      <c r="H238" s="102"/>
      <c r="I238" s="224"/>
      <c r="J238" s="123"/>
      <c r="K238" s="188"/>
      <c r="L238" s="188"/>
      <c r="M238" s="188"/>
      <c r="N238" s="188"/>
      <c r="O238" s="188"/>
      <c r="P238" s="188"/>
      <c r="Q238" s="188"/>
      <c r="R238" s="188"/>
      <c r="S238" s="189"/>
      <c r="T238" s="189"/>
      <c r="U238" s="189"/>
      <c r="V238" s="190"/>
      <c r="W238" s="282"/>
      <c r="X238" s="147"/>
      <c r="Y238" s="149"/>
      <c r="Z238" s="149"/>
      <c r="AA238" s="142"/>
      <c r="AB238" s="142"/>
    </row>
    <row r="239" spans="1:28" s="144" customFormat="1" x14ac:dyDescent="0.2">
      <c r="A239" s="142"/>
      <c r="B239" s="191"/>
      <c r="C239" s="150"/>
      <c r="D239" s="100"/>
      <c r="E239" s="100"/>
      <c r="F239" s="101"/>
      <c r="G239" s="225"/>
      <c r="H239" s="102"/>
      <c r="I239" s="224"/>
      <c r="J239" s="123"/>
      <c r="K239" s="188"/>
      <c r="L239" s="188"/>
      <c r="M239" s="188"/>
      <c r="N239" s="188"/>
      <c r="O239" s="188"/>
      <c r="P239" s="188"/>
      <c r="Q239" s="188"/>
      <c r="R239" s="188"/>
      <c r="S239" s="189"/>
      <c r="T239" s="189"/>
      <c r="U239" s="189"/>
      <c r="V239" s="190"/>
      <c r="W239" s="282"/>
      <c r="X239" s="147"/>
      <c r="Y239" s="149"/>
      <c r="Z239" s="149"/>
      <c r="AA239" s="142"/>
      <c r="AB239" s="142"/>
    </row>
    <row r="240" spans="1:28" s="144" customFormat="1" x14ac:dyDescent="0.2">
      <c r="A240" s="142"/>
      <c r="B240" s="191"/>
      <c r="C240" s="150"/>
      <c r="D240" s="100"/>
      <c r="E240" s="100"/>
      <c r="F240" s="101"/>
      <c r="G240" s="225"/>
      <c r="H240" s="102"/>
      <c r="I240" s="224"/>
      <c r="J240" s="123"/>
      <c r="K240" s="188"/>
      <c r="L240" s="188"/>
      <c r="M240" s="188"/>
      <c r="N240" s="188"/>
      <c r="O240" s="188"/>
      <c r="P240" s="188"/>
      <c r="Q240" s="188"/>
      <c r="R240" s="188"/>
      <c r="S240" s="189"/>
      <c r="T240" s="189"/>
      <c r="U240" s="189"/>
      <c r="V240" s="190"/>
      <c r="W240" s="282"/>
      <c r="X240" s="147"/>
      <c r="Y240" s="149"/>
      <c r="Z240" s="149"/>
      <c r="AA240" s="142"/>
      <c r="AB240" s="142"/>
    </row>
    <row r="241" spans="1:28" s="144" customFormat="1" x14ac:dyDescent="0.2">
      <c r="A241" s="142"/>
      <c r="B241" s="191"/>
      <c r="C241" s="150"/>
      <c r="D241" s="100"/>
      <c r="E241" s="100"/>
      <c r="F241" s="101"/>
      <c r="G241" s="225"/>
      <c r="H241" s="102"/>
      <c r="I241" s="224"/>
      <c r="J241" s="123"/>
      <c r="K241" s="188"/>
      <c r="L241" s="188"/>
      <c r="M241" s="188"/>
      <c r="N241" s="188"/>
      <c r="O241" s="188"/>
      <c r="P241" s="188"/>
      <c r="Q241" s="188"/>
      <c r="R241" s="188"/>
      <c r="S241" s="189"/>
      <c r="T241" s="189"/>
      <c r="U241" s="189"/>
      <c r="V241" s="190"/>
      <c r="W241" s="282"/>
      <c r="X241" s="147"/>
      <c r="Y241" s="149"/>
      <c r="Z241" s="149"/>
      <c r="AA241" s="142"/>
      <c r="AB241" s="142"/>
    </row>
    <row r="242" spans="1:28" s="144" customFormat="1" x14ac:dyDescent="0.2">
      <c r="A242" s="142"/>
      <c r="B242" s="191"/>
      <c r="C242" s="150"/>
      <c r="D242" s="100"/>
      <c r="E242" s="100"/>
      <c r="F242" s="101"/>
      <c r="G242" s="225"/>
      <c r="H242" s="102"/>
      <c r="I242" s="224"/>
      <c r="J242" s="123"/>
      <c r="K242" s="188"/>
      <c r="L242" s="188"/>
      <c r="M242" s="188"/>
      <c r="N242" s="188"/>
      <c r="O242" s="188"/>
      <c r="P242" s="188"/>
      <c r="Q242" s="188"/>
      <c r="R242" s="188"/>
      <c r="S242" s="189"/>
      <c r="T242" s="189"/>
      <c r="U242" s="189"/>
      <c r="V242" s="190"/>
      <c r="W242" s="282"/>
      <c r="X242" s="147"/>
      <c r="Y242" s="149"/>
      <c r="Z242" s="149"/>
      <c r="AA242" s="142"/>
      <c r="AB242" s="142"/>
    </row>
    <row r="243" spans="1:28" s="144" customFormat="1" x14ac:dyDescent="0.2">
      <c r="A243" s="142"/>
      <c r="B243" s="191"/>
      <c r="C243" s="150"/>
      <c r="D243" s="100"/>
      <c r="E243" s="100"/>
      <c r="F243" s="101"/>
      <c r="G243" s="225"/>
      <c r="H243" s="102"/>
      <c r="I243" s="224"/>
      <c r="J243" s="123"/>
      <c r="K243" s="188"/>
      <c r="L243" s="188"/>
      <c r="M243" s="188"/>
      <c r="N243" s="188"/>
      <c r="O243" s="188"/>
      <c r="P243" s="188"/>
      <c r="Q243" s="188"/>
      <c r="R243" s="188"/>
      <c r="S243" s="189"/>
      <c r="T243" s="189"/>
      <c r="U243" s="189"/>
      <c r="V243" s="190"/>
      <c r="W243" s="282"/>
      <c r="X243" s="147"/>
      <c r="Y243" s="149"/>
      <c r="Z243" s="149"/>
      <c r="AA243" s="142"/>
      <c r="AB243" s="142"/>
    </row>
    <row r="244" spans="1:28" s="144" customFormat="1" x14ac:dyDescent="0.2">
      <c r="A244" s="142"/>
      <c r="B244" s="191"/>
      <c r="C244" s="150"/>
      <c r="D244" s="100"/>
      <c r="E244" s="100"/>
      <c r="F244" s="101"/>
      <c r="G244" s="225"/>
      <c r="H244" s="102"/>
      <c r="I244" s="224"/>
      <c r="J244" s="123"/>
      <c r="K244" s="188"/>
      <c r="L244" s="188"/>
      <c r="M244" s="188"/>
      <c r="N244" s="188"/>
      <c r="O244" s="188"/>
      <c r="P244" s="188"/>
      <c r="Q244" s="188"/>
      <c r="R244" s="188"/>
      <c r="S244" s="189"/>
      <c r="T244" s="189"/>
      <c r="U244" s="189"/>
      <c r="V244" s="190"/>
      <c r="W244" s="282"/>
      <c r="X244" s="147"/>
      <c r="Y244" s="149"/>
      <c r="Z244" s="149"/>
      <c r="AA244" s="142"/>
      <c r="AB244" s="142"/>
    </row>
    <row r="245" spans="1:28" s="144" customFormat="1" x14ac:dyDescent="0.2">
      <c r="A245" s="142"/>
      <c r="B245" s="191"/>
      <c r="C245" s="150"/>
      <c r="D245" s="100"/>
      <c r="E245" s="100"/>
      <c r="F245" s="101"/>
      <c r="G245" s="225"/>
      <c r="H245" s="102"/>
      <c r="I245" s="224"/>
      <c r="J245" s="123"/>
      <c r="K245" s="188"/>
      <c r="L245" s="188"/>
      <c r="M245" s="188"/>
      <c r="N245" s="188"/>
      <c r="O245" s="188"/>
      <c r="P245" s="188"/>
      <c r="Q245" s="188"/>
      <c r="R245" s="188"/>
      <c r="S245" s="189"/>
      <c r="T245" s="189"/>
      <c r="U245" s="189"/>
      <c r="V245" s="190"/>
      <c r="W245" s="282"/>
      <c r="X245" s="147"/>
      <c r="Y245" s="149"/>
      <c r="Z245" s="149"/>
      <c r="AA245" s="142"/>
      <c r="AB245" s="142"/>
    </row>
    <row r="246" spans="1:28" s="144" customFormat="1" x14ac:dyDescent="0.2">
      <c r="A246" s="142"/>
      <c r="B246" s="191"/>
      <c r="C246" s="150"/>
      <c r="D246" s="100"/>
      <c r="E246" s="100"/>
      <c r="F246" s="101"/>
      <c r="G246" s="225"/>
      <c r="H246" s="102"/>
      <c r="I246" s="224"/>
      <c r="J246" s="123"/>
      <c r="K246" s="188"/>
      <c r="L246" s="188"/>
      <c r="M246" s="188"/>
      <c r="N246" s="188"/>
      <c r="O246" s="188"/>
      <c r="P246" s="188"/>
      <c r="Q246" s="188"/>
      <c r="R246" s="188"/>
      <c r="S246" s="189"/>
      <c r="T246" s="189"/>
      <c r="U246" s="189"/>
      <c r="V246" s="190"/>
      <c r="W246" s="282"/>
      <c r="X246" s="147"/>
      <c r="Y246" s="149"/>
      <c r="Z246" s="149"/>
      <c r="AA246" s="142"/>
      <c r="AB246" s="142"/>
    </row>
    <row r="247" spans="1:28" s="144" customFormat="1" x14ac:dyDescent="0.2">
      <c r="A247" s="142"/>
      <c r="B247" s="191"/>
      <c r="C247" s="150"/>
      <c r="D247" s="100"/>
      <c r="E247" s="100"/>
      <c r="F247" s="101"/>
      <c r="G247" s="225"/>
      <c r="H247" s="102"/>
      <c r="I247" s="224"/>
      <c r="J247" s="123"/>
      <c r="K247" s="188"/>
      <c r="L247" s="188"/>
      <c r="M247" s="188"/>
      <c r="N247" s="188"/>
      <c r="O247" s="188"/>
      <c r="P247" s="188"/>
      <c r="Q247" s="188"/>
      <c r="R247" s="188"/>
      <c r="S247" s="189"/>
      <c r="T247" s="189"/>
      <c r="U247" s="189"/>
      <c r="V247" s="190"/>
      <c r="W247" s="282"/>
      <c r="X247" s="147"/>
      <c r="Y247" s="149"/>
      <c r="Z247" s="149"/>
      <c r="AA247" s="142"/>
      <c r="AB247" s="142"/>
    </row>
    <row r="248" spans="1:28" s="144" customFormat="1" x14ac:dyDescent="0.2">
      <c r="A248" s="142"/>
      <c r="B248" s="191"/>
      <c r="C248" s="150"/>
      <c r="D248" s="100"/>
      <c r="E248" s="100"/>
      <c r="F248" s="101"/>
      <c r="G248" s="225"/>
      <c r="H248" s="102"/>
      <c r="I248" s="224"/>
      <c r="J248" s="123"/>
      <c r="K248" s="188"/>
      <c r="L248" s="188"/>
      <c r="M248" s="188"/>
      <c r="N248" s="188"/>
      <c r="O248" s="188"/>
      <c r="P248" s="188"/>
      <c r="Q248" s="188"/>
      <c r="R248" s="188"/>
      <c r="S248" s="189"/>
      <c r="T248" s="189"/>
      <c r="U248" s="189"/>
      <c r="V248" s="190"/>
      <c r="W248" s="282"/>
      <c r="X248" s="147"/>
      <c r="Y248" s="149"/>
      <c r="Z248" s="149"/>
      <c r="AA248" s="142"/>
      <c r="AB248" s="142"/>
    </row>
    <row r="249" spans="1:28" s="144" customFormat="1" x14ac:dyDescent="0.2">
      <c r="A249" s="142"/>
      <c r="B249" s="191"/>
      <c r="C249" s="150"/>
      <c r="D249" s="100"/>
      <c r="E249" s="100"/>
      <c r="F249" s="101"/>
      <c r="G249" s="225"/>
      <c r="H249" s="102"/>
      <c r="I249" s="224"/>
      <c r="J249" s="123"/>
      <c r="K249" s="188"/>
      <c r="L249" s="188"/>
      <c r="M249" s="188"/>
      <c r="N249" s="188"/>
      <c r="O249" s="188"/>
      <c r="P249" s="188"/>
      <c r="Q249" s="188"/>
      <c r="R249" s="188"/>
      <c r="S249" s="189"/>
      <c r="T249" s="189"/>
      <c r="U249" s="189"/>
      <c r="V249" s="190"/>
      <c r="W249" s="282"/>
      <c r="X249" s="147"/>
      <c r="Y249" s="149"/>
      <c r="Z249" s="149"/>
      <c r="AA249" s="142"/>
      <c r="AB249" s="142"/>
    </row>
    <row r="250" spans="1:28" s="144" customFormat="1" x14ac:dyDescent="0.2">
      <c r="A250" s="142"/>
      <c r="B250" s="191"/>
      <c r="C250" s="150"/>
      <c r="D250" s="100"/>
      <c r="E250" s="100"/>
      <c r="F250" s="101"/>
      <c r="G250" s="225"/>
      <c r="H250" s="102"/>
      <c r="I250" s="224"/>
      <c r="J250" s="123"/>
      <c r="K250" s="188"/>
      <c r="L250" s="188"/>
      <c r="M250" s="188"/>
      <c r="N250" s="188"/>
      <c r="O250" s="188"/>
      <c r="P250" s="188"/>
      <c r="Q250" s="188"/>
      <c r="R250" s="188"/>
      <c r="S250" s="189"/>
      <c r="T250" s="189"/>
      <c r="U250" s="189"/>
      <c r="V250" s="190"/>
      <c r="W250" s="282"/>
      <c r="X250" s="147"/>
      <c r="Y250" s="149"/>
      <c r="Z250" s="149"/>
      <c r="AA250" s="142"/>
      <c r="AB250" s="142"/>
    </row>
    <row r="251" spans="1:28" s="144" customFormat="1" x14ac:dyDescent="0.2">
      <c r="A251" s="142"/>
      <c r="B251" s="191"/>
      <c r="C251" s="150"/>
      <c r="D251" s="100"/>
      <c r="E251" s="100"/>
      <c r="F251" s="101"/>
      <c r="G251" s="225"/>
      <c r="H251" s="102"/>
      <c r="I251" s="224"/>
      <c r="J251" s="123"/>
      <c r="K251" s="188"/>
      <c r="L251" s="188"/>
      <c r="M251" s="188"/>
      <c r="N251" s="188"/>
      <c r="O251" s="188"/>
      <c r="P251" s="188"/>
      <c r="Q251" s="188"/>
      <c r="R251" s="188"/>
      <c r="S251" s="189"/>
      <c r="T251" s="189"/>
      <c r="U251" s="189"/>
      <c r="V251" s="190"/>
      <c r="W251" s="282"/>
      <c r="X251" s="147"/>
      <c r="Y251" s="149"/>
      <c r="Z251" s="149"/>
      <c r="AA251" s="142"/>
      <c r="AB251" s="142"/>
    </row>
    <row r="252" spans="1:28" s="144" customFormat="1" x14ac:dyDescent="0.2">
      <c r="A252" s="142"/>
      <c r="B252" s="191"/>
      <c r="C252" s="150"/>
      <c r="D252" s="100"/>
      <c r="E252" s="100"/>
      <c r="F252" s="101"/>
      <c r="G252" s="225"/>
      <c r="H252" s="102"/>
      <c r="I252" s="224"/>
      <c r="J252" s="123"/>
      <c r="K252" s="188"/>
      <c r="L252" s="188"/>
      <c r="M252" s="188"/>
      <c r="N252" s="188"/>
      <c r="O252" s="188"/>
      <c r="P252" s="188"/>
      <c r="Q252" s="188"/>
      <c r="R252" s="188"/>
      <c r="S252" s="189"/>
      <c r="T252" s="189"/>
      <c r="U252" s="189"/>
      <c r="V252" s="190"/>
      <c r="W252" s="282"/>
      <c r="X252" s="147"/>
      <c r="Y252" s="149"/>
      <c r="Z252" s="149"/>
      <c r="AA252" s="142"/>
      <c r="AB252" s="142"/>
    </row>
    <row r="253" spans="1:28" s="144" customFormat="1" x14ac:dyDescent="0.2">
      <c r="A253" s="142"/>
      <c r="B253" s="191"/>
      <c r="C253" s="150"/>
      <c r="D253" s="100"/>
      <c r="E253" s="100"/>
      <c r="F253" s="101"/>
      <c r="G253" s="225"/>
      <c r="H253" s="102"/>
      <c r="I253" s="224"/>
      <c r="J253" s="123"/>
      <c r="K253" s="188"/>
      <c r="L253" s="188"/>
      <c r="M253" s="188"/>
      <c r="N253" s="188"/>
      <c r="O253" s="188"/>
      <c r="P253" s="188"/>
      <c r="Q253" s="188"/>
      <c r="R253" s="188"/>
      <c r="S253" s="189"/>
      <c r="T253" s="189"/>
      <c r="U253" s="189"/>
      <c r="V253" s="190"/>
      <c r="W253" s="282"/>
      <c r="X253" s="147"/>
      <c r="Y253" s="149"/>
      <c r="Z253" s="149"/>
      <c r="AA253" s="142"/>
      <c r="AB253" s="142"/>
    </row>
    <row r="254" spans="1:28" s="144" customFormat="1" x14ac:dyDescent="0.2">
      <c r="A254" s="142"/>
      <c r="B254" s="191"/>
      <c r="C254" s="150"/>
      <c r="D254" s="100"/>
      <c r="E254" s="100"/>
      <c r="F254" s="101"/>
      <c r="G254" s="225"/>
      <c r="H254" s="102"/>
      <c r="I254" s="224"/>
      <c r="J254" s="123"/>
      <c r="K254" s="188"/>
      <c r="L254" s="188"/>
      <c r="M254" s="188"/>
      <c r="N254" s="188"/>
      <c r="O254" s="188"/>
      <c r="P254" s="188"/>
      <c r="Q254" s="188"/>
      <c r="R254" s="188"/>
      <c r="S254" s="189"/>
      <c r="T254" s="189"/>
      <c r="U254" s="189"/>
      <c r="V254" s="190"/>
      <c r="W254" s="282"/>
      <c r="X254" s="147"/>
      <c r="Y254" s="149"/>
      <c r="Z254" s="149"/>
      <c r="AA254" s="142"/>
      <c r="AB254" s="142"/>
    </row>
    <row r="255" spans="1:28" s="144" customFormat="1" x14ac:dyDescent="0.2">
      <c r="A255" s="142"/>
      <c r="B255" s="191"/>
      <c r="C255" s="150"/>
      <c r="D255" s="100"/>
      <c r="E255" s="100"/>
      <c r="F255" s="101"/>
      <c r="G255" s="225"/>
      <c r="H255" s="102"/>
      <c r="I255" s="224"/>
      <c r="J255" s="123"/>
      <c r="K255" s="188"/>
      <c r="L255" s="188"/>
      <c r="M255" s="188"/>
      <c r="N255" s="188"/>
      <c r="O255" s="188"/>
      <c r="P255" s="188"/>
      <c r="Q255" s="188"/>
      <c r="R255" s="188"/>
      <c r="S255" s="189"/>
      <c r="T255" s="189"/>
      <c r="U255" s="189"/>
      <c r="V255" s="190"/>
      <c r="W255" s="282"/>
      <c r="X255" s="147"/>
      <c r="Y255" s="149"/>
      <c r="Z255" s="149"/>
      <c r="AA255" s="142"/>
      <c r="AB255" s="142"/>
    </row>
    <row r="256" spans="1:28" s="144" customFormat="1" x14ac:dyDescent="0.2">
      <c r="A256" s="142"/>
      <c r="B256" s="191"/>
      <c r="C256" s="150"/>
      <c r="D256" s="100"/>
      <c r="E256" s="100"/>
      <c r="F256" s="101"/>
      <c r="G256" s="225"/>
      <c r="H256" s="102"/>
      <c r="I256" s="224"/>
      <c r="J256" s="123"/>
      <c r="K256" s="188"/>
      <c r="L256" s="188"/>
      <c r="M256" s="188"/>
      <c r="N256" s="188"/>
      <c r="O256" s="188"/>
      <c r="P256" s="188"/>
      <c r="Q256" s="188"/>
      <c r="R256" s="188"/>
      <c r="S256" s="189"/>
      <c r="T256" s="189"/>
      <c r="U256" s="189"/>
      <c r="V256" s="190"/>
      <c r="W256" s="282"/>
      <c r="X256" s="147"/>
      <c r="Y256" s="149"/>
      <c r="Z256" s="149"/>
      <c r="AA256" s="142"/>
      <c r="AB256" s="142"/>
    </row>
    <row r="257" spans="1:28" s="144" customFormat="1" x14ac:dyDescent="0.2">
      <c r="A257" s="142"/>
      <c r="B257" s="191"/>
      <c r="C257" s="150"/>
      <c r="D257" s="100"/>
      <c r="E257" s="100"/>
      <c r="F257" s="101"/>
      <c r="G257" s="225"/>
      <c r="H257" s="102"/>
      <c r="I257" s="224"/>
      <c r="J257" s="123"/>
      <c r="K257" s="188"/>
      <c r="L257" s="188"/>
      <c r="M257" s="188"/>
      <c r="N257" s="188"/>
      <c r="O257" s="188"/>
      <c r="P257" s="188"/>
      <c r="Q257" s="188"/>
      <c r="R257" s="188"/>
      <c r="S257" s="189"/>
      <c r="T257" s="189"/>
      <c r="U257" s="189"/>
      <c r="V257" s="190"/>
      <c r="W257" s="282"/>
      <c r="X257" s="147"/>
      <c r="Y257" s="149"/>
      <c r="Z257" s="149"/>
      <c r="AA257" s="142"/>
      <c r="AB257" s="142"/>
    </row>
    <row r="258" spans="1:28" s="144" customFormat="1" x14ac:dyDescent="0.2">
      <c r="A258" s="142"/>
      <c r="B258" s="191"/>
      <c r="C258" s="150"/>
      <c r="D258" s="100"/>
      <c r="E258" s="100"/>
      <c r="F258" s="101"/>
      <c r="G258" s="225"/>
      <c r="H258" s="102"/>
      <c r="I258" s="224"/>
      <c r="J258" s="123"/>
      <c r="K258" s="188"/>
      <c r="L258" s="188"/>
      <c r="M258" s="188"/>
      <c r="N258" s="188"/>
      <c r="O258" s="188"/>
      <c r="P258" s="188"/>
      <c r="Q258" s="188"/>
      <c r="R258" s="188"/>
      <c r="S258" s="189"/>
      <c r="T258" s="189"/>
      <c r="U258" s="189"/>
      <c r="V258" s="190"/>
      <c r="W258" s="282"/>
      <c r="X258" s="147"/>
      <c r="Y258" s="149"/>
      <c r="Z258" s="149"/>
      <c r="AA258" s="142"/>
      <c r="AB258" s="142"/>
    </row>
    <row r="259" spans="1:28" s="144" customFormat="1" x14ac:dyDescent="0.2">
      <c r="A259" s="142"/>
      <c r="B259" s="191"/>
      <c r="C259" s="150"/>
      <c r="D259" s="100"/>
      <c r="E259" s="100"/>
      <c r="F259" s="101"/>
      <c r="G259" s="225"/>
      <c r="H259" s="102"/>
      <c r="I259" s="224"/>
      <c r="J259" s="123"/>
      <c r="K259" s="188"/>
      <c r="L259" s="188"/>
      <c r="M259" s="188"/>
      <c r="N259" s="188"/>
      <c r="O259" s="188"/>
      <c r="P259" s="188"/>
      <c r="Q259" s="188"/>
      <c r="R259" s="188"/>
      <c r="S259" s="189"/>
      <c r="T259" s="189"/>
      <c r="U259" s="189"/>
      <c r="V259" s="190"/>
      <c r="W259" s="282"/>
      <c r="X259" s="147"/>
      <c r="Y259" s="149"/>
      <c r="Z259" s="149"/>
      <c r="AA259" s="142"/>
      <c r="AB259" s="142"/>
    </row>
    <row r="260" spans="1:28" s="144" customFormat="1" x14ac:dyDescent="0.2">
      <c r="A260" s="142"/>
      <c r="B260" s="191"/>
      <c r="C260" s="150"/>
      <c r="D260" s="100"/>
      <c r="E260" s="100"/>
      <c r="F260" s="101"/>
      <c r="G260" s="225"/>
      <c r="H260" s="102"/>
      <c r="I260" s="224"/>
      <c r="J260" s="123"/>
      <c r="K260" s="188"/>
      <c r="L260" s="188"/>
      <c r="M260" s="188"/>
      <c r="N260" s="188"/>
      <c r="O260" s="188"/>
      <c r="P260" s="188"/>
      <c r="Q260" s="188"/>
      <c r="R260" s="188"/>
      <c r="S260" s="189"/>
      <c r="T260" s="189"/>
      <c r="U260" s="189"/>
      <c r="V260" s="190"/>
      <c r="W260" s="282"/>
      <c r="X260" s="147"/>
      <c r="Y260" s="149"/>
      <c r="Z260" s="149"/>
      <c r="AA260" s="142"/>
      <c r="AB260" s="142"/>
    </row>
    <row r="261" spans="1:28" s="144" customFormat="1" x14ac:dyDescent="0.2">
      <c r="A261" s="142"/>
      <c r="B261" s="191"/>
      <c r="C261" s="150"/>
      <c r="D261" s="100"/>
      <c r="E261" s="100"/>
      <c r="F261" s="101"/>
      <c r="G261" s="225"/>
      <c r="H261" s="102"/>
      <c r="I261" s="224"/>
      <c r="J261" s="123"/>
      <c r="K261" s="188"/>
      <c r="L261" s="188"/>
      <c r="M261" s="188"/>
      <c r="N261" s="188"/>
      <c r="O261" s="188"/>
      <c r="P261" s="188"/>
      <c r="Q261" s="188"/>
      <c r="R261" s="188"/>
      <c r="S261" s="189"/>
      <c r="T261" s="189"/>
      <c r="U261" s="189"/>
      <c r="V261" s="190"/>
      <c r="W261" s="282"/>
      <c r="X261" s="147"/>
      <c r="Y261" s="149"/>
      <c r="Z261" s="149"/>
      <c r="AA261" s="142"/>
      <c r="AB261" s="142"/>
    </row>
    <row r="262" spans="1:28" s="144" customFormat="1" x14ac:dyDescent="0.2">
      <c r="A262" s="142"/>
      <c r="B262" s="191"/>
      <c r="C262" s="150"/>
      <c r="D262" s="100"/>
      <c r="E262" s="100"/>
      <c r="F262" s="101"/>
      <c r="G262" s="225"/>
      <c r="H262" s="102"/>
      <c r="I262" s="224"/>
      <c r="J262" s="123"/>
      <c r="K262" s="188"/>
      <c r="L262" s="188"/>
      <c r="M262" s="188"/>
      <c r="N262" s="188"/>
      <c r="O262" s="188"/>
      <c r="P262" s="188"/>
      <c r="Q262" s="188"/>
      <c r="R262" s="188"/>
      <c r="S262" s="189"/>
      <c r="T262" s="189"/>
      <c r="U262" s="189"/>
      <c r="V262" s="190"/>
      <c r="W262" s="282"/>
      <c r="X262" s="147"/>
      <c r="Y262" s="149"/>
      <c r="Z262" s="149"/>
      <c r="AA262" s="142"/>
      <c r="AB262" s="142"/>
    </row>
    <row r="263" spans="1:28" s="144" customFormat="1" x14ac:dyDescent="0.2">
      <c r="A263" s="142"/>
      <c r="B263" s="191"/>
      <c r="C263" s="150"/>
      <c r="D263" s="100"/>
      <c r="E263" s="100"/>
      <c r="F263" s="101"/>
      <c r="G263" s="225"/>
      <c r="H263" s="102"/>
      <c r="I263" s="224"/>
      <c r="J263" s="123"/>
      <c r="K263" s="188"/>
      <c r="L263" s="188"/>
      <c r="M263" s="188"/>
      <c r="N263" s="188"/>
      <c r="O263" s="188"/>
      <c r="P263" s="188"/>
      <c r="Q263" s="188"/>
      <c r="R263" s="188"/>
      <c r="S263" s="189"/>
      <c r="T263" s="189"/>
      <c r="U263" s="189"/>
      <c r="V263" s="190"/>
      <c r="W263" s="282"/>
      <c r="X263" s="147"/>
      <c r="Y263" s="149"/>
      <c r="Z263" s="149"/>
      <c r="AA263" s="142"/>
      <c r="AB263" s="142"/>
    </row>
    <row r="264" spans="1:28" s="144" customFormat="1" x14ac:dyDescent="0.2">
      <c r="A264" s="142"/>
      <c r="B264" s="191"/>
      <c r="C264" s="150"/>
      <c r="D264" s="100"/>
      <c r="E264" s="100"/>
      <c r="F264" s="101"/>
      <c r="G264" s="225"/>
      <c r="H264" s="102"/>
      <c r="I264" s="224"/>
      <c r="J264" s="123"/>
      <c r="K264" s="188"/>
      <c r="L264" s="188"/>
      <c r="M264" s="188"/>
      <c r="N264" s="188"/>
      <c r="O264" s="188"/>
      <c r="P264" s="188"/>
      <c r="Q264" s="188"/>
      <c r="R264" s="188"/>
      <c r="S264" s="189"/>
      <c r="T264" s="189"/>
      <c r="U264" s="189"/>
      <c r="V264" s="190"/>
      <c r="W264" s="282"/>
      <c r="X264" s="147"/>
      <c r="Y264" s="149"/>
      <c r="Z264" s="149"/>
      <c r="AA264" s="142"/>
      <c r="AB264" s="142"/>
    </row>
    <row r="265" spans="1:28" s="144" customFormat="1" x14ac:dyDescent="0.2">
      <c r="A265" s="142"/>
      <c r="B265" s="191"/>
      <c r="C265" s="150"/>
      <c r="D265" s="100"/>
      <c r="E265" s="100"/>
      <c r="F265" s="101"/>
      <c r="G265" s="225"/>
      <c r="H265" s="102"/>
      <c r="I265" s="224"/>
      <c r="J265" s="123"/>
      <c r="K265" s="188"/>
      <c r="L265" s="188"/>
      <c r="M265" s="188"/>
      <c r="N265" s="188"/>
      <c r="O265" s="188"/>
      <c r="P265" s="188"/>
      <c r="Q265" s="188"/>
      <c r="R265" s="188"/>
      <c r="S265" s="189"/>
      <c r="T265" s="189"/>
      <c r="U265" s="189"/>
      <c r="V265" s="190"/>
      <c r="W265" s="282"/>
      <c r="X265" s="147"/>
      <c r="Y265" s="149"/>
      <c r="Z265" s="149"/>
      <c r="AA265" s="142"/>
      <c r="AB265" s="142"/>
    </row>
    <row r="266" spans="1:28" s="144" customFormat="1" x14ac:dyDescent="0.2">
      <c r="A266" s="142"/>
      <c r="B266" s="191"/>
      <c r="C266" s="150"/>
      <c r="D266" s="100"/>
      <c r="E266" s="100"/>
      <c r="F266" s="101"/>
      <c r="G266" s="225"/>
      <c r="H266" s="102"/>
      <c r="I266" s="224"/>
      <c r="J266" s="123"/>
      <c r="K266" s="188"/>
      <c r="L266" s="188"/>
      <c r="M266" s="188"/>
      <c r="N266" s="188"/>
      <c r="O266" s="188"/>
      <c r="P266" s="188"/>
      <c r="Q266" s="188"/>
      <c r="R266" s="188"/>
      <c r="S266" s="189"/>
      <c r="T266" s="189"/>
      <c r="U266" s="189"/>
      <c r="V266" s="190"/>
      <c r="W266" s="282"/>
      <c r="X266" s="147"/>
      <c r="Y266" s="149"/>
      <c r="Z266" s="149"/>
      <c r="AA266" s="142"/>
      <c r="AB266" s="142"/>
    </row>
    <row r="267" spans="1:28" s="144" customFormat="1" x14ac:dyDescent="0.2">
      <c r="A267" s="142"/>
      <c r="B267" s="191"/>
      <c r="C267" s="150"/>
      <c r="D267" s="100"/>
      <c r="E267" s="100"/>
      <c r="F267" s="101"/>
      <c r="G267" s="225"/>
      <c r="H267" s="102"/>
      <c r="I267" s="224"/>
      <c r="J267" s="123"/>
      <c r="K267" s="188"/>
      <c r="L267" s="188"/>
      <c r="M267" s="188"/>
      <c r="N267" s="188"/>
      <c r="O267" s="188"/>
      <c r="P267" s="188"/>
      <c r="Q267" s="188"/>
      <c r="R267" s="188"/>
      <c r="S267" s="189"/>
      <c r="T267" s="189"/>
      <c r="U267" s="189"/>
      <c r="V267" s="190"/>
      <c r="W267" s="282"/>
      <c r="X267" s="147"/>
      <c r="Y267" s="149"/>
      <c r="Z267" s="149"/>
      <c r="AA267" s="142"/>
      <c r="AB267" s="142"/>
    </row>
    <row r="268" spans="1:28" s="144" customFormat="1" x14ac:dyDescent="0.2">
      <c r="A268" s="142"/>
      <c r="B268" s="191"/>
      <c r="C268" s="150"/>
      <c r="D268" s="100"/>
      <c r="E268" s="100"/>
      <c r="F268" s="101"/>
      <c r="G268" s="225"/>
      <c r="H268" s="102"/>
      <c r="I268" s="224"/>
      <c r="J268" s="123"/>
      <c r="K268" s="188"/>
      <c r="L268" s="188"/>
      <c r="M268" s="188"/>
      <c r="N268" s="188"/>
      <c r="O268" s="188"/>
      <c r="P268" s="188"/>
      <c r="Q268" s="188"/>
      <c r="R268" s="188"/>
      <c r="S268" s="189"/>
      <c r="T268" s="189"/>
      <c r="U268" s="189"/>
      <c r="V268" s="190"/>
      <c r="W268" s="282"/>
      <c r="X268" s="147"/>
      <c r="Y268" s="149"/>
      <c r="Z268" s="149"/>
      <c r="AA268" s="142"/>
      <c r="AB268" s="142"/>
    </row>
    <row r="269" spans="1:28" s="144" customFormat="1" x14ac:dyDescent="0.2">
      <c r="A269" s="142"/>
      <c r="B269" s="191"/>
      <c r="C269" s="150"/>
      <c r="D269" s="100"/>
      <c r="E269" s="100"/>
      <c r="F269" s="101"/>
      <c r="G269" s="225"/>
      <c r="H269" s="102"/>
      <c r="I269" s="224"/>
      <c r="J269" s="123"/>
      <c r="K269" s="188"/>
      <c r="L269" s="188"/>
      <c r="M269" s="188"/>
      <c r="N269" s="188"/>
      <c r="O269" s="188"/>
      <c r="P269" s="188"/>
      <c r="Q269" s="188"/>
      <c r="R269" s="188"/>
      <c r="S269" s="189"/>
      <c r="T269" s="189"/>
      <c r="U269" s="189"/>
      <c r="V269" s="190"/>
      <c r="W269" s="282"/>
      <c r="X269" s="147"/>
      <c r="Y269" s="149"/>
      <c r="Z269" s="149"/>
      <c r="AA269" s="142"/>
      <c r="AB269" s="142"/>
    </row>
    <row r="270" spans="1:28" s="144" customFormat="1" x14ac:dyDescent="0.2">
      <c r="A270" s="142"/>
      <c r="B270" s="191"/>
      <c r="C270" s="150"/>
      <c r="D270" s="100"/>
      <c r="E270" s="100"/>
      <c r="F270" s="101"/>
      <c r="G270" s="225"/>
      <c r="H270" s="102"/>
      <c r="I270" s="224"/>
      <c r="J270" s="123"/>
      <c r="K270" s="188"/>
      <c r="L270" s="188"/>
      <c r="M270" s="188"/>
      <c r="N270" s="188"/>
      <c r="O270" s="188"/>
      <c r="P270" s="188"/>
      <c r="Q270" s="188"/>
      <c r="R270" s="188"/>
      <c r="S270" s="189"/>
      <c r="T270" s="189"/>
      <c r="U270" s="189"/>
      <c r="V270" s="190"/>
      <c r="W270" s="282"/>
      <c r="X270" s="147"/>
      <c r="Y270" s="149"/>
      <c r="Z270" s="149"/>
      <c r="AA270" s="142"/>
      <c r="AB270" s="142"/>
    </row>
    <row r="271" spans="1:28" s="144" customFormat="1" x14ac:dyDescent="0.2">
      <c r="A271" s="142"/>
      <c r="B271" s="191"/>
      <c r="C271" s="150"/>
      <c r="D271" s="100"/>
      <c r="E271" s="100"/>
      <c r="F271" s="101"/>
      <c r="G271" s="225"/>
      <c r="H271" s="102"/>
      <c r="I271" s="224"/>
      <c r="J271" s="123"/>
      <c r="K271" s="188"/>
      <c r="L271" s="188"/>
      <c r="M271" s="188"/>
      <c r="N271" s="188"/>
      <c r="O271" s="188"/>
      <c r="P271" s="188"/>
      <c r="Q271" s="188"/>
      <c r="R271" s="188"/>
      <c r="S271" s="189"/>
      <c r="T271" s="189"/>
      <c r="U271" s="189"/>
      <c r="V271" s="190"/>
      <c r="W271" s="282"/>
      <c r="X271" s="147"/>
      <c r="Y271" s="149"/>
      <c r="Z271" s="149"/>
      <c r="AA271" s="142"/>
      <c r="AB271" s="142"/>
    </row>
    <row r="272" spans="1:28" s="144" customFormat="1" x14ac:dyDescent="0.2">
      <c r="A272" s="142"/>
      <c r="B272" s="191"/>
      <c r="C272" s="150"/>
      <c r="D272" s="100"/>
      <c r="E272" s="100"/>
      <c r="F272" s="101"/>
      <c r="G272" s="225"/>
      <c r="H272" s="102"/>
      <c r="I272" s="224"/>
      <c r="J272" s="123"/>
      <c r="K272" s="188"/>
      <c r="L272" s="188"/>
      <c r="M272" s="188"/>
      <c r="N272" s="188"/>
      <c r="O272" s="188"/>
      <c r="P272" s="188"/>
      <c r="Q272" s="188"/>
      <c r="R272" s="188"/>
      <c r="S272" s="189"/>
      <c r="T272" s="189"/>
      <c r="U272" s="189"/>
      <c r="V272" s="190"/>
      <c r="W272" s="282"/>
      <c r="X272" s="147"/>
      <c r="Y272" s="149"/>
      <c r="Z272" s="149"/>
      <c r="AA272" s="142"/>
      <c r="AB272" s="142"/>
    </row>
    <row r="273" spans="1:28" s="144" customFormat="1" x14ac:dyDescent="0.2">
      <c r="A273" s="142"/>
      <c r="B273" s="191"/>
      <c r="C273" s="150"/>
      <c r="D273" s="100"/>
      <c r="E273" s="100"/>
      <c r="F273" s="101"/>
      <c r="G273" s="225"/>
      <c r="H273" s="102"/>
      <c r="I273" s="224"/>
      <c r="J273" s="123"/>
      <c r="K273" s="188"/>
      <c r="L273" s="188"/>
      <c r="M273" s="188"/>
      <c r="N273" s="188"/>
      <c r="O273" s="188"/>
      <c r="P273" s="188"/>
      <c r="Q273" s="188"/>
      <c r="R273" s="188"/>
      <c r="S273" s="189"/>
      <c r="T273" s="189"/>
      <c r="U273" s="189"/>
      <c r="V273" s="190"/>
      <c r="W273" s="282"/>
      <c r="X273" s="147"/>
      <c r="Y273" s="149"/>
      <c r="Z273" s="149"/>
      <c r="AA273" s="142"/>
      <c r="AB273" s="142"/>
    </row>
    <row r="274" spans="1:28" s="144" customFormat="1" x14ac:dyDescent="0.2">
      <c r="A274" s="142"/>
      <c r="B274" s="191"/>
      <c r="C274" s="150"/>
      <c r="D274" s="100"/>
      <c r="E274" s="100"/>
      <c r="F274" s="101"/>
      <c r="G274" s="225"/>
      <c r="H274" s="102"/>
      <c r="I274" s="224"/>
      <c r="J274" s="123"/>
      <c r="K274" s="188"/>
      <c r="L274" s="188"/>
      <c r="M274" s="188"/>
      <c r="N274" s="188"/>
      <c r="O274" s="188"/>
      <c r="P274" s="188"/>
      <c r="Q274" s="188"/>
      <c r="R274" s="188"/>
      <c r="S274" s="189"/>
      <c r="T274" s="189"/>
      <c r="U274" s="189"/>
      <c r="V274" s="190"/>
      <c r="W274" s="282"/>
      <c r="X274" s="147"/>
      <c r="Y274" s="149"/>
      <c r="Z274" s="149"/>
      <c r="AA274" s="142"/>
      <c r="AB274" s="142"/>
    </row>
    <row r="275" spans="1:28" s="144" customFormat="1" x14ac:dyDescent="0.2">
      <c r="A275" s="142"/>
      <c r="B275" s="191"/>
      <c r="C275" s="150"/>
      <c r="D275" s="100"/>
      <c r="E275" s="100"/>
      <c r="F275" s="101"/>
      <c r="G275" s="225"/>
      <c r="H275" s="102"/>
      <c r="I275" s="224"/>
      <c r="J275" s="123"/>
      <c r="K275" s="188"/>
      <c r="L275" s="188"/>
      <c r="M275" s="188"/>
      <c r="N275" s="188"/>
      <c r="O275" s="188"/>
      <c r="P275" s="188"/>
      <c r="Q275" s="188"/>
      <c r="R275" s="188"/>
      <c r="S275" s="189"/>
      <c r="T275" s="189"/>
      <c r="U275" s="189"/>
      <c r="V275" s="190"/>
      <c r="W275" s="282"/>
      <c r="X275" s="147"/>
      <c r="Y275" s="149"/>
      <c r="Z275" s="149"/>
      <c r="AA275" s="142"/>
      <c r="AB275" s="142"/>
    </row>
    <row r="276" spans="1:28" s="144" customFormat="1" x14ac:dyDescent="0.2">
      <c r="A276" s="142"/>
      <c r="B276" s="191"/>
      <c r="C276" s="150"/>
      <c r="D276" s="100"/>
      <c r="E276" s="100"/>
      <c r="F276" s="101"/>
      <c r="G276" s="225"/>
      <c r="H276" s="102"/>
      <c r="I276" s="224"/>
      <c r="J276" s="123"/>
      <c r="K276" s="188"/>
      <c r="L276" s="188"/>
      <c r="M276" s="188"/>
      <c r="N276" s="188"/>
      <c r="O276" s="188"/>
      <c r="P276" s="188"/>
      <c r="Q276" s="188"/>
      <c r="R276" s="188"/>
      <c r="S276" s="189"/>
      <c r="T276" s="189"/>
      <c r="U276" s="189"/>
      <c r="V276" s="190"/>
      <c r="W276" s="282"/>
      <c r="X276" s="147"/>
      <c r="Y276" s="149"/>
      <c r="Z276" s="149"/>
      <c r="AA276" s="142"/>
      <c r="AB276" s="142"/>
    </row>
    <row r="277" spans="1:28" s="144" customFormat="1" x14ac:dyDescent="0.2">
      <c r="A277" s="142"/>
      <c r="B277" s="191"/>
      <c r="C277" s="150"/>
      <c r="D277" s="100"/>
      <c r="E277" s="100"/>
      <c r="F277" s="101"/>
      <c r="G277" s="225"/>
      <c r="H277" s="102"/>
      <c r="I277" s="224"/>
      <c r="J277" s="123"/>
      <c r="K277" s="188"/>
      <c r="L277" s="188"/>
      <c r="M277" s="188"/>
      <c r="N277" s="188"/>
      <c r="O277" s="188"/>
      <c r="P277" s="188"/>
      <c r="Q277" s="188"/>
      <c r="R277" s="188"/>
      <c r="S277" s="189"/>
      <c r="T277" s="189"/>
      <c r="U277" s="189"/>
      <c r="V277" s="190"/>
      <c r="W277" s="282"/>
      <c r="X277" s="147"/>
      <c r="Y277" s="149"/>
      <c r="Z277" s="149"/>
      <c r="AA277" s="142"/>
      <c r="AB277" s="142"/>
    </row>
    <row r="278" spans="1:28" s="144" customFormat="1" x14ac:dyDescent="0.2">
      <c r="A278" s="142"/>
      <c r="B278" s="191"/>
      <c r="C278" s="150"/>
      <c r="D278" s="100"/>
      <c r="E278" s="100"/>
      <c r="F278" s="101"/>
      <c r="G278" s="225"/>
      <c r="H278" s="102"/>
      <c r="I278" s="224"/>
      <c r="J278" s="123"/>
      <c r="K278" s="188"/>
      <c r="L278" s="188"/>
      <c r="M278" s="188"/>
      <c r="N278" s="188"/>
      <c r="O278" s="188"/>
      <c r="P278" s="188"/>
      <c r="Q278" s="188"/>
      <c r="R278" s="188"/>
      <c r="S278" s="189"/>
      <c r="T278" s="189"/>
      <c r="U278" s="189"/>
      <c r="V278" s="190"/>
      <c r="W278" s="282"/>
      <c r="X278" s="147"/>
      <c r="Y278" s="149"/>
      <c r="Z278" s="149"/>
      <c r="AA278" s="142"/>
      <c r="AB278" s="142"/>
    </row>
    <row r="279" spans="1:28" s="144" customFormat="1" x14ac:dyDescent="0.2">
      <c r="A279" s="142"/>
      <c r="B279" s="191"/>
      <c r="C279" s="150"/>
      <c r="D279" s="100"/>
      <c r="E279" s="100"/>
      <c r="F279" s="101"/>
      <c r="G279" s="225"/>
      <c r="H279" s="102"/>
      <c r="I279" s="224"/>
      <c r="J279" s="123"/>
      <c r="K279" s="188"/>
      <c r="L279" s="188"/>
      <c r="M279" s="188"/>
      <c r="N279" s="188"/>
      <c r="O279" s="188"/>
      <c r="P279" s="188"/>
      <c r="Q279" s="188"/>
      <c r="R279" s="188"/>
      <c r="S279" s="189"/>
      <c r="T279" s="189"/>
      <c r="U279" s="189"/>
      <c r="V279" s="190"/>
      <c r="W279" s="282"/>
      <c r="X279" s="147"/>
      <c r="Y279" s="149"/>
      <c r="Z279" s="149"/>
      <c r="AA279" s="142"/>
      <c r="AB279" s="142"/>
    </row>
    <row r="280" spans="1:28" s="144" customFormat="1" x14ac:dyDescent="0.2">
      <c r="A280" s="142"/>
      <c r="B280" s="191"/>
      <c r="C280" s="150"/>
      <c r="D280" s="100"/>
      <c r="E280" s="100"/>
      <c r="F280" s="101"/>
      <c r="G280" s="225"/>
      <c r="H280" s="102"/>
      <c r="I280" s="224"/>
      <c r="J280" s="123"/>
      <c r="K280" s="188"/>
      <c r="L280" s="188"/>
      <c r="M280" s="188"/>
      <c r="N280" s="188"/>
      <c r="O280" s="188"/>
      <c r="P280" s="188"/>
      <c r="Q280" s="188"/>
      <c r="R280" s="188"/>
      <c r="S280" s="189"/>
      <c r="T280" s="189"/>
      <c r="U280" s="189"/>
      <c r="V280" s="190"/>
      <c r="W280" s="282"/>
      <c r="X280" s="147"/>
      <c r="Y280" s="149"/>
      <c r="Z280" s="149"/>
      <c r="AA280" s="142"/>
      <c r="AB280" s="142"/>
    </row>
    <row r="281" spans="1:28" s="144" customFormat="1" x14ac:dyDescent="0.2">
      <c r="A281" s="142"/>
      <c r="B281" s="191"/>
      <c r="C281" s="150"/>
      <c r="D281" s="100"/>
      <c r="E281" s="100"/>
      <c r="F281" s="101"/>
      <c r="G281" s="225"/>
      <c r="H281" s="102"/>
      <c r="I281" s="224"/>
      <c r="J281" s="123"/>
      <c r="K281" s="188"/>
      <c r="L281" s="188"/>
      <c r="M281" s="188"/>
      <c r="N281" s="188"/>
      <c r="O281" s="188"/>
      <c r="P281" s="188"/>
      <c r="Q281" s="188"/>
      <c r="R281" s="188"/>
      <c r="S281" s="189"/>
      <c r="T281" s="189"/>
      <c r="U281" s="189"/>
      <c r="V281" s="190"/>
      <c r="W281" s="282"/>
      <c r="X281" s="147"/>
      <c r="Y281" s="149"/>
      <c r="Z281" s="149"/>
      <c r="AA281" s="142"/>
      <c r="AB281" s="142"/>
    </row>
    <row r="282" spans="1:28" s="144" customFormat="1" x14ac:dyDescent="0.2">
      <c r="A282" s="142"/>
      <c r="B282" s="191"/>
      <c r="C282" s="150"/>
      <c r="D282" s="100"/>
      <c r="E282" s="100"/>
      <c r="F282" s="101"/>
      <c r="G282" s="225"/>
      <c r="H282" s="102"/>
      <c r="I282" s="224"/>
      <c r="J282" s="123"/>
      <c r="K282" s="188"/>
      <c r="L282" s="188"/>
      <c r="M282" s="188"/>
      <c r="N282" s="188"/>
      <c r="O282" s="188"/>
      <c r="P282" s="188"/>
      <c r="Q282" s="188"/>
      <c r="R282" s="188"/>
      <c r="S282" s="189"/>
      <c r="T282" s="189"/>
      <c r="U282" s="189"/>
      <c r="V282" s="190"/>
      <c r="W282" s="282"/>
      <c r="X282" s="147"/>
      <c r="Y282" s="149"/>
      <c r="Z282" s="149"/>
      <c r="AA282" s="142"/>
      <c r="AB282" s="142"/>
    </row>
    <row r="283" spans="1:28" s="144" customFormat="1" x14ac:dyDescent="0.2">
      <c r="A283" s="142"/>
      <c r="B283" s="191"/>
      <c r="C283" s="150"/>
      <c r="D283" s="100"/>
      <c r="E283" s="100"/>
      <c r="F283" s="101"/>
      <c r="G283" s="225"/>
      <c r="H283" s="102"/>
      <c r="I283" s="224"/>
      <c r="J283" s="123"/>
      <c r="K283" s="188"/>
      <c r="L283" s="188"/>
      <c r="M283" s="188"/>
      <c r="N283" s="188"/>
      <c r="O283" s="188"/>
      <c r="P283" s="188"/>
      <c r="Q283" s="188"/>
      <c r="R283" s="188"/>
      <c r="S283" s="189"/>
      <c r="T283" s="189"/>
      <c r="U283" s="189"/>
      <c r="V283" s="190"/>
      <c r="W283" s="282"/>
      <c r="X283" s="147"/>
      <c r="Y283" s="149"/>
      <c r="Z283" s="149"/>
      <c r="AA283" s="142"/>
      <c r="AB283" s="142"/>
    </row>
    <row r="284" spans="1:28" s="144" customFormat="1" x14ac:dyDescent="0.2">
      <c r="A284" s="142"/>
      <c r="B284" s="191"/>
      <c r="C284" s="150"/>
      <c r="D284" s="100"/>
      <c r="E284" s="100"/>
      <c r="F284" s="101"/>
      <c r="G284" s="225"/>
      <c r="H284" s="102"/>
      <c r="I284" s="224"/>
      <c r="J284" s="123"/>
      <c r="K284" s="188"/>
      <c r="L284" s="188"/>
      <c r="M284" s="188"/>
      <c r="N284" s="188"/>
      <c r="O284" s="188"/>
      <c r="P284" s="188"/>
      <c r="Q284" s="188"/>
      <c r="R284" s="188"/>
      <c r="S284" s="189"/>
      <c r="T284" s="189"/>
      <c r="U284" s="189"/>
      <c r="V284" s="190"/>
      <c r="W284" s="282"/>
      <c r="X284" s="147"/>
      <c r="Y284" s="149"/>
      <c r="Z284" s="149"/>
      <c r="AA284" s="142"/>
      <c r="AB284" s="142"/>
    </row>
    <row r="285" spans="1:28" s="144" customFormat="1" x14ac:dyDescent="0.2">
      <c r="A285" s="142"/>
      <c r="B285" s="191"/>
      <c r="C285" s="150"/>
      <c r="D285" s="100"/>
      <c r="E285" s="100"/>
      <c r="F285" s="101"/>
      <c r="G285" s="225"/>
      <c r="H285" s="102"/>
      <c r="I285" s="224"/>
      <c r="J285" s="123"/>
      <c r="K285" s="188"/>
      <c r="L285" s="188"/>
      <c r="M285" s="188"/>
      <c r="N285" s="188"/>
      <c r="O285" s="188"/>
      <c r="P285" s="188"/>
      <c r="Q285" s="188"/>
      <c r="R285" s="188"/>
      <c r="S285" s="189"/>
      <c r="T285" s="189"/>
      <c r="U285" s="189"/>
      <c r="V285" s="190"/>
      <c r="W285" s="282"/>
      <c r="X285" s="147"/>
      <c r="Y285" s="149"/>
      <c r="Z285" s="149"/>
      <c r="AA285" s="142"/>
      <c r="AB285" s="142"/>
    </row>
    <row r="286" spans="1:28" s="144" customFormat="1" x14ac:dyDescent="0.2">
      <c r="A286" s="142"/>
      <c r="B286" s="191"/>
      <c r="C286" s="150"/>
      <c r="D286" s="100"/>
      <c r="E286" s="100"/>
      <c r="F286" s="101"/>
      <c r="G286" s="225"/>
      <c r="H286" s="102"/>
      <c r="I286" s="224"/>
      <c r="J286" s="123"/>
      <c r="K286" s="188"/>
      <c r="L286" s="188"/>
      <c r="M286" s="188"/>
      <c r="N286" s="188"/>
      <c r="O286" s="188"/>
      <c r="P286" s="188"/>
      <c r="Q286" s="188"/>
      <c r="R286" s="188"/>
      <c r="S286" s="189"/>
      <c r="T286" s="189"/>
      <c r="U286" s="189"/>
      <c r="V286" s="190"/>
      <c r="W286" s="282"/>
      <c r="X286" s="147"/>
      <c r="Y286" s="149"/>
      <c r="Z286" s="149"/>
      <c r="AA286" s="142"/>
      <c r="AB286" s="142"/>
    </row>
    <row r="287" spans="1:28" s="144" customFormat="1" x14ac:dyDescent="0.2">
      <c r="A287" s="142"/>
      <c r="B287" s="191"/>
      <c r="C287" s="150"/>
      <c r="D287" s="100"/>
      <c r="E287" s="100"/>
      <c r="F287" s="101"/>
      <c r="G287" s="225"/>
      <c r="H287" s="102"/>
      <c r="I287" s="224"/>
      <c r="J287" s="123"/>
      <c r="K287" s="188"/>
      <c r="L287" s="188"/>
      <c r="M287" s="188"/>
      <c r="N287" s="188"/>
      <c r="O287" s="188"/>
      <c r="P287" s="188"/>
      <c r="Q287" s="188"/>
      <c r="R287" s="188"/>
      <c r="S287" s="189"/>
      <c r="T287" s="189"/>
      <c r="U287" s="189"/>
      <c r="V287" s="190"/>
      <c r="W287" s="282"/>
      <c r="X287" s="147"/>
      <c r="Y287" s="149"/>
      <c r="Z287" s="149"/>
      <c r="AA287" s="142"/>
      <c r="AB287" s="142"/>
    </row>
    <row r="288" spans="1:28" s="144" customFormat="1" x14ac:dyDescent="0.2">
      <c r="A288" s="142"/>
      <c r="B288" s="191"/>
      <c r="C288" s="150"/>
      <c r="D288" s="100"/>
      <c r="E288" s="100"/>
      <c r="F288" s="101"/>
      <c r="G288" s="225"/>
      <c r="H288" s="102"/>
      <c r="I288" s="224"/>
      <c r="J288" s="123"/>
      <c r="K288" s="188"/>
      <c r="L288" s="188"/>
      <c r="M288" s="188"/>
      <c r="N288" s="188"/>
      <c r="O288" s="188"/>
      <c r="P288" s="188"/>
      <c r="Q288" s="188"/>
      <c r="R288" s="188"/>
      <c r="S288" s="189"/>
      <c r="T288" s="189"/>
      <c r="U288" s="189"/>
      <c r="V288" s="190"/>
      <c r="W288" s="282"/>
      <c r="X288" s="147"/>
      <c r="Y288" s="149"/>
      <c r="Z288" s="149"/>
      <c r="AA288" s="142"/>
      <c r="AB288" s="142"/>
    </row>
    <row r="289" spans="1:28" s="144" customFormat="1" x14ac:dyDescent="0.2">
      <c r="A289" s="142"/>
      <c r="B289" s="191"/>
      <c r="C289" s="150"/>
      <c r="D289" s="100"/>
      <c r="E289" s="100"/>
      <c r="F289" s="101"/>
      <c r="G289" s="225"/>
      <c r="H289" s="102"/>
      <c r="I289" s="224"/>
      <c r="J289" s="123"/>
      <c r="K289" s="188"/>
      <c r="L289" s="188"/>
      <c r="M289" s="188"/>
      <c r="N289" s="188"/>
      <c r="O289" s="188"/>
      <c r="P289" s="188"/>
      <c r="Q289" s="188"/>
      <c r="R289" s="188"/>
      <c r="S289" s="189"/>
      <c r="T289" s="189"/>
      <c r="U289" s="189"/>
      <c r="V289" s="190"/>
      <c r="W289" s="282"/>
      <c r="X289" s="147"/>
      <c r="Y289" s="149"/>
      <c r="Z289" s="149"/>
      <c r="AA289" s="142"/>
      <c r="AB289" s="142"/>
    </row>
    <row r="290" spans="1:28" s="144" customFormat="1" x14ac:dyDescent="0.2">
      <c r="A290" s="142"/>
      <c r="B290" s="191"/>
      <c r="C290" s="150"/>
      <c r="D290" s="100"/>
      <c r="E290" s="100"/>
      <c r="F290" s="101"/>
      <c r="G290" s="225"/>
      <c r="H290" s="102"/>
      <c r="I290" s="224"/>
      <c r="J290" s="123"/>
      <c r="K290" s="188"/>
      <c r="L290" s="188"/>
      <c r="M290" s="188"/>
      <c r="N290" s="188"/>
      <c r="O290" s="188"/>
      <c r="P290" s="188"/>
      <c r="Q290" s="188"/>
      <c r="R290" s="188"/>
      <c r="S290" s="189"/>
      <c r="T290" s="189"/>
      <c r="U290" s="189"/>
      <c r="V290" s="190"/>
      <c r="W290" s="282"/>
      <c r="X290" s="147"/>
      <c r="Y290" s="149"/>
      <c r="Z290" s="149"/>
      <c r="AA290" s="142"/>
      <c r="AB290" s="142"/>
    </row>
    <row r="291" spans="1:28" s="144" customFormat="1" x14ac:dyDescent="0.2">
      <c r="A291" s="142"/>
      <c r="B291" s="191"/>
      <c r="C291" s="150"/>
      <c r="D291" s="100"/>
      <c r="E291" s="100"/>
      <c r="F291" s="101"/>
      <c r="G291" s="225"/>
      <c r="H291" s="102"/>
      <c r="I291" s="224"/>
      <c r="J291" s="123"/>
      <c r="K291" s="188"/>
      <c r="L291" s="188"/>
      <c r="M291" s="188"/>
      <c r="N291" s="188"/>
      <c r="O291" s="188"/>
      <c r="P291" s="188"/>
      <c r="Q291" s="188"/>
      <c r="R291" s="188"/>
      <c r="S291" s="189"/>
      <c r="T291" s="189"/>
      <c r="U291" s="189"/>
      <c r="V291" s="190"/>
      <c r="W291" s="282"/>
      <c r="X291" s="147"/>
      <c r="Y291" s="149"/>
      <c r="Z291" s="149"/>
      <c r="AA291" s="142"/>
      <c r="AB291" s="142"/>
    </row>
    <row r="292" spans="1:28" s="144" customFormat="1" x14ac:dyDescent="0.2">
      <c r="A292" s="142"/>
      <c r="B292" s="191"/>
      <c r="C292" s="150"/>
      <c r="D292" s="100"/>
      <c r="E292" s="100"/>
      <c r="F292" s="101"/>
      <c r="G292" s="225"/>
      <c r="H292" s="102"/>
      <c r="I292" s="224"/>
      <c r="J292" s="123"/>
      <c r="K292" s="188"/>
      <c r="L292" s="188"/>
      <c r="M292" s="188"/>
      <c r="N292" s="188"/>
      <c r="O292" s="188"/>
      <c r="P292" s="188"/>
      <c r="Q292" s="188"/>
      <c r="R292" s="188"/>
      <c r="S292" s="189"/>
      <c r="T292" s="189"/>
      <c r="U292" s="189"/>
      <c r="V292" s="190"/>
      <c r="W292" s="282"/>
      <c r="X292" s="147"/>
      <c r="Y292" s="149"/>
      <c r="Z292" s="149"/>
      <c r="AA292" s="142"/>
      <c r="AB292" s="142"/>
    </row>
    <row r="293" spans="1:28" s="144" customFormat="1" x14ac:dyDescent="0.2">
      <c r="A293" s="142"/>
      <c r="B293" s="191"/>
      <c r="C293" s="150"/>
      <c r="D293" s="100"/>
      <c r="E293" s="100"/>
      <c r="F293" s="101"/>
      <c r="G293" s="225"/>
      <c r="H293" s="102"/>
      <c r="I293" s="224"/>
      <c r="J293" s="123"/>
      <c r="K293" s="188"/>
      <c r="L293" s="188"/>
      <c r="M293" s="188"/>
      <c r="N293" s="188"/>
      <c r="O293" s="188"/>
      <c r="P293" s="188"/>
      <c r="Q293" s="188"/>
      <c r="R293" s="188"/>
      <c r="S293" s="189"/>
      <c r="T293" s="189"/>
      <c r="U293" s="189"/>
      <c r="V293" s="190"/>
      <c r="W293" s="282"/>
      <c r="X293" s="147"/>
      <c r="Y293" s="149"/>
      <c r="Z293" s="149"/>
      <c r="AA293" s="142"/>
      <c r="AB293" s="142"/>
    </row>
    <row r="294" spans="1:28" s="144" customFormat="1" x14ac:dyDescent="0.2">
      <c r="A294" s="142"/>
      <c r="B294" s="191"/>
      <c r="C294" s="150"/>
      <c r="D294" s="100"/>
      <c r="E294" s="100"/>
      <c r="F294" s="101"/>
      <c r="G294" s="225"/>
      <c r="H294" s="102"/>
      <c r="I294" s="224"/>
      <c r="J294" s="123"/>
      <c r="K294" s="188"/>
      <c r="L294" s="188"/>
      <c r="M294" s="188"/>
      <c r="N294" s="188"/>
      <c r="O294" s="188"/>
      <c r="P294" s="188"/>
      <c r="Q294" s="188"/>
      <c r="R294" s="188"/>
      <c r="S294" s="189"/>
      <c r="T294" s="189"/>
      <c r="U294" s="189"/>
      <c r="V294" s="190"/>
      <c r="W294" s="282"/>
      <c r="X294" s="147"/>
      <c r="Y294" s="149"/>
      <c r="Z294" s="149"/>
      <c r="AA294" s="142"/>
      <c r="AB294" s="142"/>
    </row>
    <row r="295" spans="1:28" s="144" customFormat="1" x14ac:dyDescent="0.2">
      <c r="A295" s="142"/>
      <c r="B295" s="191"/>
      <c r="C295" s="150"/>
      <c r="D295" s="100"/>
      <c r="E295" s="100"/>
      <c r="F295" s="101"/>
      <c r="G295" s="225"/>
      <c r="H295" s="102"/>
      <c r="I295" s="224"/>
      <c r="J295" s="123"/>
      <c r="K295" s="188"/>
      <c r="L295" s="188"/>
      <c r="M295" s="188"/>
      <c r="N295" s="188"/>
      <c r="O295" s="188"/>
      <c r="P295" s="188"/>
      <c r="Q295" s="188"/>
      <c r="R295" s="188"/>
      <c r="S295" s="189"/>
      <c r="T295" s="189"/>
      <c r="U295" s="189"/>
      <c r="V295" s="190"/>
      <c r="W295" s="282"/>
      <c r="X295" s="147"/>
      <c r="Y295" s="149"/>
      <c r="Z295" s="149"/>
      <c r="AA295" s="142"/>
      <c r="AB295" s="142"/>
    </row>
    <row r="296" spans="1:28" s="144" customFormat="1" x14ac:dyDescent="0.2">
      <c r="A296" s="142"/>
      <c r="B296" s="191"/>
      <c r="C296" s="150"/>
      <c r="D296" s="100"/>
      <c r="E296" s="100"/>
      <c r="F296" s="101"/>
      <c r="G296" s="225"/>
      <c r="H296" s="102"/>
      <c r="I296" s="224"/>
      <c r="J296" s="123"/>
      <c r="K296" s="188"/>
      <c r="L296" s="188"/>
      <c r="M296" s="188"/>
      <c r="N296" s="188"/>
      <c r="O296" s="188"/>
      <c r="P296" s="188"/>
      <c r="Q296" s="188"/>
      <c r="R296" s="188"/>
      <c r="S296" s="189"/>
      <c r="T296" s="189"/>
      <c r="U296" s="189"/>
      <c r="V296" s="190"/>
      <c r="W296" s="282"/>
      <c r="X296" s="147"/>
      <c r="Y296" s="149"/>
      <c r="Z296" s="149"/>
      <c r="AA296" s="142"/>
      <c r="AB296" s="142"/>
    </row>
    <row r="297" spans="1:28" s="144" customFormat="1" x14ac:dyDescent="0.2">
      <c r="A297" s="142"/>
      <c r="B297" s="191"/>
      <c r="C297" s="150"/>
      <c r="D297" s="100"/>
      <c r="E297" s="100"/>
      <c r="F297" s="101"/>
      <c r="G297" s="225"/>
      <c r="H297" s="102"/>
      <c r="I297" s="224"/>
      <c r="J297" s="123"/>
      <c r="K297" s="188"/>
      <c r="L297" s="188"/>
      <c r="M297" s="188"/>
      <c r="N297" s="188"/>
      <c r="O297" s="188"/>
      <c r="P297" s="188"/>
      <c r="Q297" s="188"/>
      <c r="R297" s="188"/>
      <c r="S297" s="189"/>
      <c r="T297" s="189"/>
      <c r="U297" s="189"/>
      <c r="V297" s="190"/>
      <c r="W297" s="282"/>
      <c r="X297" s="147"/>
      <c r="Y297" s="149"/>
      <c r="Z297" s="149"/>
      <c r="AA297" s="142"/>
      <c r="AB297" s="142"/>
    </row>
    <row r="298" spans="1:28" s="144" customFormat="1" x14ac:dyDescent="0.2">
      <c r="A298" s="142"/>
      <c r="B298" s="191"/>
      <c r="C298" s="150"/>
      <c r="D298" s="100"/>
      <c r="E298" s="100"/>
      <c r="F298" s="101"/>
      <c r="G298" s="225"/>
      <c r="H298" s="102"/>
      <c r="I298" s="224"/>
      <c r="J298" s="123"/>
      <c r="K298" s="188"/>
      <c r="L298" s="188"/>
      <c r="M298" s="188"/>
      <c r="N298" s="188"/>
      <c r="O298" s="188"/>
      <c r="P298" s="188"/>
      <c r="Q298" s="188"/>
      <c r="R298" s="188"/>
      <c r="S298" s="189"/>
      <c r="T298" s="189"/>
      <c r="U298" s="189"/>
      <c r="V298" s="190"/>
      <c r="W298" s="282"/>
      <c r="X298" s="147"/>
      <c r="Y298" s="149"/>
      <c r="Z298" s="149"/>
      <c r="AA298" s="142"/>
      <c r="AB298" s="142"/>
    </row>
    <row r="299" spans="1:28" s="144" customFormat="1" x14ac:dyDescent="0.2">
      <c r="A299" s="142"/>
      <c r="B299" s="191"/>
      <c r="C299" s="150"/>
      <c r="D299" s="100"/>
      <c r="E299" s="100"/>
      <c r="F299" s="101"/>
      <c r="G299" s="225"/>
      <c r="H299" s="102"/>
      <c r="I299" s="224"/>
      <c r="J299" s="123"/>
      <c r="K299" s="188"/>
      <c r="L299" s="188"/>
      <c r="M299" s="188"/>
      <c r="N299" s="188"/>
      <c r="O299" s="188"/>
      <c r="P299" s="188"/>
      <c r="Q299" s="188"/>
      <c r="R299" s="188"/>
      <c r="S299" s="189"/>
      <c r="T299" s="189"/>
      <c r="U299" s="189"/>
      <c r="V299" s="190"/>
      <c r="W299" s="282"/>
      <c r="X299" s="147"/>
      <c r="Y299" s="149"/>
      <c r="Z299" s="149"/>
      <c r="AA299" s="142"/>
      <c r="AB299" s="142"/>
    </row>
    <row r="300" spans="1:28" s="144" customFormat="1" x14ac:dyDescent="0.2">
      <c r="A300" s="142"/>
      <c r="B300" s="191"/>
      <c r="C300" s="150"/>
      <c r="D300" s="100"/>
      <c r="E300" s="100"/>
      <c r="F300" s="101"/>
      <c r="G300" s="225"/>
      <c r="H300" s="102"/>
      <c r="I300" s="224"/>
      <c r="J300" s="123"/>
      <c r="K300" s="188"/>
      <c r="L300" s="188"/>
      <c r="M300" s="188"/>
      <c r="N300" s="188"/>
      <c r="O300" s="188"/>
      <c r="P300" s="188"/>
      <c r="Q300" s="188"/>
      <c r="R300" s="188"/>
      <c r="S300" s="189"/>
      <c r="T300" s="189"/>
      <c r="U300" s="189"/>
      <c r="V300" s="190"/>
      <c r="W300" s="282"/>
      <c r="X300" s="147"/>
      <c r="Y300" s="149"/>
      <c r="Z300" s="149"/>
      <c r="AA300" s="142"/>
      <c r="AB300" s="142"/>
    </row>
    <row r="301" spans="1:28" s="144" customFormat="1" x14ac:dyDescent="0.2">
      <c r="A301" s="142"/>
      <c r="B301" s="191"/>
      <c r="C301" s="150"/>
      <c r="D301" s="100"/>
      <c r="E301" s="100"/>
      <c r="F301" s="101"/>
      <c r="G301" s="225"/>
      <c r="H301" s="102"/>
      <c r="I301" s="224"/>
      <c r="J301" s="123"/>
      <c r="K301" s="188"/>
      <c r="L301" s="188"/>
      <c r="M301" s="188"/>
      <c r="N301" s="188"/>
      <c r="O301" s="188"/>
      <c r="P301" s="188"/>
      <c r="Q301" s="188"/>
      <c r="R301" s="188"/>
      <c r="S301" s="189"/>
      <c r="T301" s="189"/>
      <c r="U301" s="189"/>
      <c r="V301" s="190"/>
      <c r="W301" s="282"/>
      <c r="X301" s="147"/>
      <c r="Y301" s="149"/>
      <c r="Z301" s="149"/>
      <c r="AA301" s="142"/>
      <c r="AB301" s="142"/>
    </row>
    <row r="302" spans="1:28" s="144" customFormat="1" x14ac:dyDescent="0.2">
      <c r="A302" s="142"/>
      <c r="B302" s="191"/>
      <c r="C302" s="150"/>
      <c r="D302" s="100"/>
      <c r="E302" s="100"/>
      <c r="F302" s="101"/>
      <c r="G302" s="225"/>
      <c r="H302" s="102"/>
      <c r="I302" s="224"/>
      <c r="J302" s="123"/>
      <c r="K302" s="188"/>
      <c r="L302" s="188"/>
      <c r="M302" s="188"/>
      <c r="N302" s="188"/>
      <c r="O302" s="188"/>
      <c r="P302" s="188"/>
      <c r="Q302" s="188"/>
      <c r="R302" s="188"/>
      <c r="S302" s="189"/>
      <c r="T302" s="189"/>
      <c r="U302" s="189"/>
      <c r="V302" s="190"/>
      <c r="W302" s="282"/>
      <c r="X302" s="147"/>
      <c r="Y302" s="149"/>
      <c r="Z302" s="149"/>
      <c r="AA302" s="142"/>
      <c r="AB302" s="142"/>
    </row>
    <row r="303" spans="1:28" s="144" customFormat="1" x14ac:dyDescent="0.2">
      <c r="A303" s="142"/>
      <c r="B303" s="191"/>
      <c r="C303" s="150"/>
      <c r="D303" s="100"/>
      <c r="E303" s="100"/>
      <c r="F303" s="101"/>
      <c r="G303" s="225"/>
      <c r="H303" s="102"/>
      <c r="I303" s="224"/>
      <c r="J303" s="123"/>
      <c r="K303" s="188"/>
      <c r="L303" s="188"/>
      <c r="M303" s="188"/>
      <c r="N303" s="188"/>
      <c r="O303" s="188"/>
      <c r="P303" s="188"/>
      <c r="Q303" s="188"/>
      <c r="R303" s="188"/>
      <c r="S303" s="189"/>
      <c r="T303" s="189"/>
      <c r="U303" s="189"/>
      <c r="V303" s="190"/>
      <c r="W303" s="282"/>
      <c r="X303" s="147"/>
      <c r="Y303" s="149"/>
      <c r="Z303" s="149"/>
      <c r="AA303" s="142"/>
      <c r="AB303" s="142"/>
    </row>
    <row r="304" spans="1:28" s="144" customFormat="1" x14ac:dyDescent="0.2">
      <c r="A304" s="142"/>
      <c r="B304" s="191"/>
      <c r="C304" s="150"/>
      <c r="D304" s="100"/>
      <c r="E304" s="100"/>
      <c r="F304" s="101"/>
      <c r="G304" s="225"/>
      <c r="H304" s="102"/>
      <c r="I304" s="224"/>
      <c r="J304" s="123"/>
      <c r="K304" s="188"/>
      <c r="L304" s="188"/>
      <c r="M304" s="188"/>
      <c r="N304" s="188"/>
      <c r="O304" s="188"/>
      <c r="P304" s="188"/>
      <c r="Q304" s="188"/>
      <c r="R304" s="188"/>
      <c r="S304" s="189"/>
      <c r="T304" s="189"/>
      <c r="U304" s="189"/>
      <c r="V304" s="190"/>
      <c r="W304" s="282"/>
      <c r="X304" s="147"/>
      <c r="Y304" s="149"/>
      <c r="Z304" s="149"/>
      <c r="AA304" s="142"/>
      <c r="AB304" s="142"/>
    </row>
    <row r="305" spans="1:28" s="144" customFormat="1" x14ac:dyDescent="0.2">
      <c r="A305" s="142"/>
      <c r="B305" s="191"/>
      <c r="C305" s="150"/>
      <c r="D305" s="100"/>
      <c r="E305" s="100"/>
      <c r="F305" s="101"/>
      <c r="G305" s="225"/>
      <c r="H305" s="102"/>
      <c r="I305" s="224"/>
      <c r="J305" s="123"/>
      <c r="K305" s="188"/>
      <c r="L305" s="188"/>
      <c r="M305" s="188"/>
      <c r="N305" s="188"/>
      <c r="O305" s="188"/>
      <c r="P305" s="188"/>
      <c r="Q305" s="188"/>
      <c r="R305" s="188"/>
      <c r="S305" s="189"/>
      <c r="T305" s="189"/>
      <c r="U305" s="189"/>
      <c r="V305" s="190"/>
      <c r="W305" s="282"/>
      <c r="X305" s="147"/>
      <c r="Y305" s="149"/>
      <c r="Z305" s="149"/>
      <c r="AA305" s="142"/>
      <c r="AB305" s="142"/>
    </row>
    <row r="306" spans="1:28" s="144" customFormat="1" x14ac:dyDescent="0.2">
      <c r="A306" s="142"/>
      <c r="B306" s="191"/>
      <c r="C306" s="150"/>
      <c r="D306" s="100"/>
      <c r="E306" s="100"/>
      <c r="F306" s="101"/>
      <c r="G306" s="225"/>
      <c r="H306" s="102"/>
      <c r="I306" s="224"/>
      <c r="J306" s="123"/>
      <c r="K306" s="188"/>
      <c r="L306" s="188"/>
      <c r="M306" s="188"/>
      <c r="N306" s="188"/>
      <c r="O306" s="188"/>
      <c r="P306" s="188"/>
      <c r="Q306" s="188"/>
      <c r="R306" s="188"/>
      <c r="S306" s="189"/>
      <c r="T306" s="189"/>
      <c r="U306" s="189"/>
      <c r="V306" s="190"/>
      <c r="W306" s="282"/>
      <c r="X306" s="147"/>
      <c r="Y306" s="149"/>
      <c r="Z306" s="149"/>
      <c r="AA306" s="142"/>
      <c r="AB306" s="142"/>
    </row>
    <row r="307" spans="1:28" s="144" customFormat="1" x14ac:dyDescent="0.2">
      <c r="A307" s="142"/>
      <c r="B307" s="191"/>
      <c r="C307" s="150"/>
      <c r="D307" s="100"/>
      <c r="E307" s="100"/>
      <c r="F307" s="101"/>
      <c r="G307" s="225"/>
      <c r="H307" s="102"/>
      <c r="I307" s="224"/>
      <c r="J307" s="123"/>
      <c r="K307" s="188"/>
      <c r="L307" s="188"/>
      <c r="M307" s="188"/>
      <c r="N307" s="188"/>
      <c r="O307" s="188"/>
      <c r="P307" s="188"/>
      <c r="Q307" s="188"/>
      <c r="R307" s="188"/>
      <c r="S307" s="189"/>
      <c r="T307" s="189"/>
      <c r="U307" s="189"/>
      <c r="V307" s="190"/>
      <c r="W307" s="282"/>
      <c r="X307" s="147"/>
      <c r="Y307" s="149"/>
      <c r="Z307" s="149"/>
      <c r="AA307" s="142"/>
      <c r="AB307" s="142"/>
    </row>
    <row r="308" spans="1:28" s="144" customFormat="1" x14ac:dyDescent="0.2">
      <c r="A308" s="142"/>
      <c r="B308" s="191"/>
      <c r="C308" s="150"/>
      <c r="D308" s="100"/>
      <c r="E308" s="100"/>
      <c r="F308" s="101"/>
      <c r="G308" s="225"/>
      <c r="H308" s="102"/>
      <c r="I308" s="224"/>
      <c r="J308" s="123"/>
      <c r="K308" s="188"/>
      <c r="L308" s="188"/>
      <c r="M308" s="188"/>
      <c r="N308" s="188"/>
      <c r="O308" s="188"/>
      <c r="P308" s="188"/>
      <c r="Q308" s="188"/>
      <c r="R308" s="188"/>
      <c r="S308" s="189"/>
      <c r="T308" s="189"/>
      <c r="U308" s="189"/>
      <c r="V308" s="190"/>
      <c r="W308" s="282"/>
      <c r="X308" s="147"/>
      <c r="Y308" s="149"/>
      <c r="Z308" s="149"/>
      <c r="AA308" s="142"/>
      <c r="AB308" s="142"/>
    </row>
    <row r="309" spans="1:28" s="144" customFormat="1" x14ac:dyDescent="0.2">
      <c r="A309" s="142"/>
      <c r="B309" s="191"/>
      <c r="C309" s="150"/>
      <c r="D309" s="100"/>
      <c r="E309" s="100"/>
      <c r="F309" s="101"/>
      <c r="G309" s="225"/>
      <c r="H309" s="102"/>
      <c r="I309" s="224"/>
      <c r="J309" s="123"/>
      <c r="K309" s="188"/>
      <c r="L309" s="188"/>
      <c r="M309" s="188"/>
      <c r="N309" s="188"/>
      <c r="O309" s="188"/>
      <c r="P309" s="188"/>
      <c r="Q309" s="188"/>
      <c r="R309" s="188"/>
      <c r="S309" s="189"/>
      <c r="T309" s="189"/>
      <c r="U309" s="189"/>
      <c r="V309" s="190"/>
      <c r="W309" s="282"/>
      <c r="X309" s="147"/>
      <c r="Y309" s="149"/>
      <c r="Z309" s="149"/>
      <c r="AA309" s="142"/>
      <c r="AB309" s="142"/>
    </row>
    <row r="310" spans="1:28" s="144" customFormat="1" x14ac:dyDescent="0.2">
      <c r="A310" s="142"/>
      <c r="B310" s="191"/>
      <c r="C310" s="150"/>
      <c r="D310" s="100"/>
      <c r="E310" s="100"/>
      <c r="F310" s="101"/>
      <c r="G310" s="225"/>
      <c r="H310" s="102"/>
      <c r="I310" s="224"/>
      <c r="J310" s="123"/>
      <c r="K310" s="188"/>
      <c r="L310" s="188"/>
      <c r="M310" s="188"/>
      <c r="N310" s="188"/>
      <c r="O310" s="188"/>
      <c r="P310" s="188"/>
      <c r="Q310" s="188"/>
      <c r="R310" s="188"/>
      <c r="S310" s="189"/>
      <c r="T310" s="189"/>
      <c r="U310" s="189"/>
      <c r="V310" s="190"/>
      <c r="W310" s="282"/>
      <c r="X310" s="147"/>
      <c r="Y310" s="149"/>
      <c r="Z310" s="149"/>
      <c r="AA310" s="142"/>
      <c r="AB310" s="142"/>
    </row>
    <row r="311" spans="1:28" s="144" customFormat="1" x14ac:dyDescent="0.2">
      <c r="A311" s="142"/>
      <c r="B311" s="191"/>
      <c r="C311" s="150"/>
      <c r="D311" s="100"/>
      <c r="E311" s="100"/>
      <c r="F311" s="101"/>
      <c r="G311" s="225"/>
      <c r="H311" s="102"/>
      <c r="I311" s="224"/>
      <c r="J311" s="123"/>
      <c r="K311" s="188"/>
      <c r="L311" s="188"/>
      <c r="M311" s="188"/>
      <c r="N311" s="188"/>
      <c r="O311" s="188"/>
      <c r="P311" s="188"/>
      <c r="Q311" s="188"/>
      <c r="R311" s="188"/>
      <c r="S311" s="189"/>
      <c r="T311" s="189"/>
      <c r="U311" s="189"/>
      <c r="V311" s="190"/>
      <c r="W311" s="282"/>
      <c r="X311" s="147"/>
      <c r="Y311" s="149"/>
      <c r="Z311" s="149"/>
      <c r="AA311" s="142"/>
      <c r="AB311" s="142"/>
    </row>
    <row r="312" spans="1:28" s="144" customFormat="1" x14ac:dyDescent="0.2">
      <c r="A312" s="142"/>
      <c r="B312" s="191"/>
      <c r="C312" s="150"/>
      <c r="D312" s="100"/>
      <c r="E312" s="100"/>
      <c r="F312" s="101"/>
      <c r="G312" s="225"/>
      <c r="H312" s="102"/>
      <c r="I312" s="224"/>
      <c r="J312" s="123"/>
      <c r="K312" s="188"/>
      <c r="L312" s="188"/>
      <c r="M312" s="188"/>
      <c r="N312" s="188"/>
      <c r="O312" s="188"/>
      <c r="P312" s="188"/>
      <c r="Q312" s="188"/>
      <c r="R312" s="188"/>
      <c r="S312" s="189"/>
      <c r="T312" s="189"/>
      <c r="U312" s="189"/>
      <c r="V312" s="190"/>
      <c r="W312" s="282"/>
      <c r="X312" s="147"/>
      <c r="Y312" s="149"/>
      <c r="Z312" s="149"/>
      <c r="AA312" s="142"/>
      <c r="AB312" s="142"/>
    </row>
    <row r="313" spans="1:28" s="144" customFormat="1" x14ac:dyDescent="0.2">
      <c r="A313" s="142"/>
      <c r="B313" s="191"/>
      <c r="C313" s="150"/>
      <c r="D313" s="100"/>
      <c r="E313" s="100"/>
      <c r="F313" s="101"/>
      <c r="G313" s="225"/>
      <c r="H313" s="102"/>
      <c r="I313" s="224"/>
      <c r="J313" s="123"/>
      <c r="K313" s="188"/>
      <c r="L313" s="188"/>
      <c r="M313" s="188"/>
      <c r="N313" s="188"/>
      <c r="O313" s="188"/>
      <c r="P313" s="188"/>
      <c r="Q313" s="188"/>
      <c r="R313" s="188"/>
      <c r="S313" s="189"/>
      <c r="T313" s="189"/>
      <c r="U313" s="189"/>
      <c r="V313" s="190"/>
      <c r="W313" s="282"/>
      <c r="X313" s="147"/>
      <c r="Y313" s="149"/>
      <c r="Z313" s="149"/>
      <c r="AA313" s="142"/>
      <c r="AB313" s="142"/>
    </row>
    <row r="314" spans="1:28" s="144" customFormat="1" x14ac:dyDescent="0.2">
      <c r="A314" s="142"/>
      <c r="B314" s="191"/>
      <c r="C314" s="150"/>
      <c r="D314" s="100"/>
      <c r="E314" s="100"/>
      <c r="F314" s="101"/>
      <c r="G314" s="225"/>
      <c r="H314" s="102"/>
      <c r="I314" s="224"/>
      <c r="J314" s="123"/>
      <c r="K314" s="188"/>
      <c r="L314" s="188"/>
      <c r="M314" s="188"/>
      <c r="N314" s="188"/>
      <c r="O314" s="188"/>
      <c r="P314" s="188"/>
      <c r="Q314" s="188"/>
      <c r="R314" s="188"/>
      <c r="S314" s="189"/>
      <c r="T314" s="189"/>
      <c r="U314" s="189"/>
      <c r="V314" s="190"/>
      <c r="W314" s="282"/>
      <c r="X314" s="147"/>
      <c r="Y314" s="149"/>
      <c r="Z314" s="149"/>
      <c r="AA314" s="142"/>
      <c r="AB314" s="142"/>
    </row>
    <row r="315" spans="1:28" s="144" customFormat="1" x14ac:dyDescent="0.2">
      <c r="A315" s="142"/>
      <c r="B315" s="191"/>
      <c r="C315" s="150"/>
      <c r="D315" s="100"/>
      <c r="E315" s="100"/>
      <c r="F315" s="101"/>
      <c r="G315" s="225"/>
      <c r="H315" s="102"/>
      <c r="I315" s="224"/>
      <c r="J315" s="123"/>
      <c r="K315" s="188"/>
      <c r="L315" s="188"/>
      <c r="M315" s="188"/>
      <c r="N315" s="188"/>
      <c r="O315" s="188"/>
      <c r="P315" s="188"/>
      <c r="Q315" s="188"/>
      <c r="R315" s="188"/>
      <c r="S315" s="189"/>
      <c r="T315" s="189"/>
      <c r="U315" s="189"/>
      <c r="V315" s="190"/>
      <c r="W315" s="282"/>
      <c r="X315" s="147"/>
      <c r="Y315" s="149"/>
      <c r="Z315" s="149"/>
      <c r="AA315" s="142"/>
      <c r="AB315" s="142"/>
    </row>
    <row r="316" spans="1:28" s="144" customFormat="1" x14ac:dyDescent="0.2">
      <c r="A316" s="142"/>
      <c r="B316" s="191"/>
      <c r="C316" s="150"/>
      <c r="D316" s="100"/>
      <c r="E316" s="100"/>
      <c r="F316" s="101"/>
      <c r="G316" s="225"/>
      <c r="H316" s="102"/>
      <c r="I316" s="224"/>
      <c r="J316" s="123"/>
      <c r="K316" s="188"/>
      <c r="L316" s="188"/>
      <c r="M316" s="188"/>
      <c r="N316" s="188"/>
      <c r="O316" s="188"/>
      <c r="P316" s="188"/>
      <c r="Q316" s="188"/>
      <c r="R316" s="188"/>
      <c r="S316" s="189"/>
      <c r="T316" s="189"/>
      <c r="U316" s="189"/>
      <c r="V316" s="190"/>
      <c r="W316" s="282"/>
      <c r="X316" s="147"/>
      <c r="Y316" s="149"/>
      <c r="Z316" s="149"/>
      <c r="AA316" s="142"/>
      <c r="AB316" s="142"/>
    </row>
    <row r="317" spans="1:28" s="144" customFormat="1" x14ac:dyDescent="0.2">
      <c r="A317" s="142"/>
      <c r="B317" s="191"/>
      <c r="C317" s="150"/>
      <c r="D317" s="100"/>
      <c r="E317" s="100"/>
      <c r="F317" s="101"/>
      <c r="G317" s="225"/>
      <c r="H317" s="102"/>
      <c r="I317" s="224"/>
      <c r="J317" s="123"/>
      <c r="K317" s="188"/>
      <c r="L317" s="188"/>
      <c r="M317" s="188"/>
      <c r="N317" s="188"/>
      <c r="O317" s="188"/>
      <c r="P317" s="188"/>
      <c r="Q317" s="188"/>
      <c r="R317" s="188"/>
      <c r="S317" s="189"/>
      <c r="T317" s="189"/>
      <c r="U317" s="189"/>
      <c r="V317" s="190"/>
      <c r="W317" s="282"/>
      <c r="X317" s="147"/>
      <c r="Y317" s="149"/>
      <c r="Z317" s="149"/>
      <c r="AA317" s="142"/>
      <c r="AB317" s="142"/>
    </row>
    <row r="318" spans="1:28" s="144" customFormat="1" x14ac:dyDescent="0.2">
      <c r="A318" s="142"/>
      <c r="B318" s="191"/>
      <c r="C318" s="150"/>
      <c r="D318" s="100"/>
      <c r="E318" s="100"/>
      <c r="F318" s="101"/>
      <c r="G318" s="225"/>
      <c r="H318" s="102"/>
      <c r="I318" s="224"/>
      <c r="J318" s="123"/>
      <c r="K318" s="188"/>
      <c r="L318" s="188"/>
      <c r="M318" s="188"/>
      <c r="N318" s="188"/>
      <c r="O318" s="188"/>
      <c r="P318" s="188"/>
      <c r="Q318" s="188"/>
      <c r="R318" s="188"/>
      <c r="S318" s="189"/>
      <c r="T318" s="189"/>
      <c r="U318" s="189"/>
      <c r="V318" s="190"/>
      <c r="W318" s="282"/>
      <c r="X318" s="147"/>
      <c r="Y318" s="149"/>
      <c r="Z318" s="149"/>
      <c r="AA318" s="142"/>
      <c r="AB318" s="142"/>
    </row>
    <row r="319" spans="1:28" s="144" customFormat="1" x14ac:dyDescent="0.2">
      <c r="A319" s="142"/>
      <c r="B319" s="191"/>
      <c r="C319" s="150"/>
      <c r="D319" s="100"/>
      <c r="E319" s="100"/>
      <c r="F319" s="101"/>
      <c r="G319" s="225"/>
      <c r="H319" s="102"/>
      <c r="I319" s="224"/>
      <c r="J319" s="123"/>
      <c r="K319" s="188"/>
      <c r="L319" s="188"/>
      <c r="M319" s="188"/>
      <c r="N319" s="188"/>
      <c r="O319" s="188"/>
      <c r="P319" s="188"/>
      <c r="Q319" s="188"/>
      <c r="R319" s="188"/>
      <c r="S319" s="189"/>
      <c r="T319" s="189"/>
      <c r="U319" s="189"/>
      <c r="V319" s="190"/>
      <c r="W319" s="282"/>
      <c r="X319" s="147"/>
      <c r="Y319" s="149"/>
      <c r="Z319" s="149"/>
      <c r="AA319" s="142"/>
      <c r="AB319" s="142"/>
    </row>
    <row r="320" spans="1:28" s="144" customFormat="1" x14ac:dyDescent="0.2">
      <c r="A320" s="142"/>
      <c r="B320" s="191"/>
      <c r="C320" s="150"/>
      <c r="D320" s="100"/>
      <c r="E320" s="100"/>
      <c r="F320" s="101"/>
      <c r="G320" s="225"/>
      <c r="H320" s="102"/>
      <c r="I320" s="224"/>
      <c r="J320" s="123"/>
      <c r="K320" s="188"/>
      <c r="L320" s="188"/>
      <c r="M320" s="188"/>
      <c r="N320" s="188"/>
      <c r="O320" s="188"/>
      <c r="P320" s="188"/>
      <c r="Q320" s="188"/>
      <c r="R320" s="188"/>
      <c r="S320" s="189"/>
      <c r="T320" s="189"/>
      <c r="U320" s="189"/>
      <c r="V320" s="190"/>
      <c r="W320" s="282"/>
      <c r="X320" s="147"/>
      <c r="Y320" s="149"/>
      <c r="Z320" s="149"/>
      <c r="AA320" s="142"/>
      <c r="AB320" s="142"/>
    </row>
    <row r="321" spans="1:28" s="144" customFormat="1" x14ac:dyDescent="0.2">
      <c r="A321" s="142"/>
      <c r="B321" s="191"/>
      <c r="C321" s="150"/>
      <c r="D321" s="100"/>
      <c r="E321" s="100"/>
      <c r="F321" s="101"/>
      <c r="G321" s="225"/>
      <c r="H321" s="102"/>
      <c r="I321" s="224"/>
      <c r="J321" s="123"/>
      <c r="K321" s="188"/>
      <c r="L321" s="188"/>
      <c r="M321" s="188"/>
      <c r="N321" s="188"/>
      <c r="O321" s="188"/>
      <c r="P321" s="188"/>
      <c r="Q321" s="188"/>
      <c r="R321" s="188"/>
      <c r="S321" s="189"/>
      <c r="T321" s="189"/>
      <c r="U321" s="189"/>
      <c r="V321" s="190"/>
      <c r="W321" s="282"/>
      <c r="X321" s="147"/>
      <c r="Y321" s="149"/>
      <c r="Z321" s="149"/>
      <c r="AA321" s="142"/>
      <c r="AB321" s="142"/>
    </row>
    <row r="322" spans="1:28" s="144" customFormat="1" x14ac:dyDescent="0.2">
      <c r="A322" s="142"/>
      <c r="B322" s="191"/>
      <c r="C322" s="150"/>
      <c r="D322" s="100"/>
      <c r="E322" s="100"/>
      <c r="F322" s="101"/>
      <c r="G322" s="225"/>
      <c r="H322" s="102"/>
      <c r="I322" s="224"/>
      <c r="J322" s="123"/>
      <c r="K322" s="188"/>
      <c r="L322" s="188"/>
      <c r="M322" s="188"/>
      <c r="N322" s="188"/>
      <c r="O322" s="188"/>
      <c r="P322" s="188"/>
      <c r="Q322" s="188"/>
      <c r="R322" s="188"/>
      <c r="S322" s="189"/>
      <c r="T322" s="189"/>
      <c r="U322" s="189"/>
      <c r="V322" s="190"/>
      <c r="W322" s="282"/>
      <c r="X322" s="147"/>
      <c r="Y322" s="149"/>
      <c r="Z322" s="149"/>
      <c r="AA322" s="142"/>
      <c r="AB322" s="142"/>
    </row>
    <row r="323" spans="1:28" s="144" customFormat="1" x14ac:dyDescent="0.2">
      <c r="A323" s="142"/>
      <c r="B323" s="191"/>
      <c r="C323" s="150"/>
      <c r="D323" s="100"/>
      <c r="E323" s="100"/>
      <c r="F323" s="101"/>
      <c r="G323" s="225"/>
      <c r="H323" s="102"/>
      <c r="I323" s="224"/>
      <c r="J323" s="123"/>
      <c r="K323" s="188"/>
      <c r="L323" s="188"/>
      <c r="M323" s="188"/>
      <c r="N323" s="188"/>
      <c r="O323" s="188"/>
      <c r="P323" s="188"/>
      <c r="Q323" s="188"/>
      <c r="R323" s="188"/>
      <c r="S323" s="189"/>
      <c r="T323" s="189"/>
      <c r="U323" s="189"/>
      <c r="V323" s="190"/>
      <c r="W323" s="282"/>
      <c r="X323" s="147"/>
      <c r="Y323" s="149"/>
      <c r="Z323" s="149"/>
      <c r="AA323" s="142"/>
      <c r="AB323" s="142"/>
    </row>
    <row r="324" spans="1:28" s="144" customFormat="1" x14ac:dyDescent="0.2">
      <c r="A324" s="142"/>
      <c r="B324" s="191"/>
      <c r="C324" s="150"/>
      <c r="D324" s="100"/>
      <c r="E324" s="100"/>
      <c r="F324" s="101"/>
      <c r="G324" s="225"/>
      <c r="H324" s="102"/>
      <c r="I324" s="224"/>
      <c r="J324" s="123"/>
      <c r="K324" s="188"/>
      <c r="L324" s="188"/>
      <c r="M324" s="188"/>
      <c r="N324" s="188"/>
      <c r="O324" s="188"/>
      <c r="P324" s="188"/>
      <c r="Q324" s="188"/>
      <c r="R324" s="188"/>
      <c r="S324" s="189"/>
      <c r="T324" s="189"/>
      <c r="U324" s="189"/>
      <c r="V324" s="190"/>
      <c r="W324" s="282"/>
      <c r="X324" s="147"/>
      <c r="Y324" s="149"/>
      <c r="Z324" s="149"/>
      <c r="AA324" s="142"/>
      <c r="AB324" s="142"/>
    </row>
    <row r="325" spans="1:28" s="144" customFormat="1" x14ac:dyDescent="0.2">
      <c r="A325" s="142"/>
      <c r="B325" s="191"/>
      <c r="C325" s="150"/>
      <c r="D325" s="100"/>
      <c r="E325" s="100"/>
      <c r="F325" s="101"/>
      <c r="G325" s="225"/>
      <c r="H325" s="102"/>
      <c r="I325" s="224"/>
      <c r="J325" s="123"/>
      <c r="K325" s="188"/>
      <c r="L325" s="188"/>
      <c r="M325" s="188"/>
      <c r="N325" s="188"/>
      <c r="O325" s="188"/>
      <c r="P325" s="188"/>
      <c r="Q325" s="188"/>
      <c r="R325" s="188"/>
      <c r="S325" s="189"/>
      <c r="T325" s="189"/>
      <c r="U325" s="189"/>
      <c r="V325" s="190"/>
      <c r="W325" s="282"/>
      <c r="X325" s="147"/>
      <c r="Y325" s="149"/>
      <c r="Z325" s="149"/>
      <c r="AA325" s="142"/>
      <c r="AB325" s="142"/>
    </row>
    <row r="326" spans="1:28" s="144" customFormat="1" x14ac:dyDescent="0.2">
      <c r="A326" s="142"/>
      <c r="B326" s="191"/>
      <c r="C326" s="150"/>
      <c r="D326" s="100"/>
      <c r="E326" s="100"/>
      <c r="F326" s="101"/>
      <c r="G326" s="225"/>
      <c r="H326" s="102"/>
      <c r="I326" s="224"/>
      <c r="J326" s="123"/>
      <c r="K326" s="188"/>
      <c r="L326" s="188"/>
      <c r="M326" s="188"/>
      <c r="N326" s="188"/>
      <c r="O326" s="188"/>
      <c r="P326" s="188"/>
      <c r="Q326" s="188"/>
      <c r="R326" s="188"/>
      <c r="S326" s="189"/>
      <c r="T326" s="189"/>
      <c r="U326" s="189"/>
      <c r="V326" s="190"/>
      <c r="W326" s="282"/>
      <c r="X326" s="147"/>
      <c r="Y326" s="149"/>
      <c r="Z326" s="149"/>
      <c r="AA326" s="142"/>
      <c r="AB326" s="142"/>
    </row>
    <row r="327" spans="1:28" s="144" customFormat="1" x14ac:dyDescent="0.2">
      <c r="A327" s="142"/>
      <c r="B327" s="191"/>
      <c r="C327" s="150"/>
      <c r="D327" s="100"/>
      <c r="E327" s="100"/>
      <c r="F327" s="101"/>
      <c r="G327" s="225"/>
      <c r="H327" s="102"/>
      <c r="I327" s="224"/>
      <c r="J327" s="123"/>
      <c r="K327" s="188"/>
      <c r="L327" s="188"/>
      <c r="M327" s="188"/>
      <c r="N327" s="188"/>
      <c r="O327" s="188"/>
      <c r="P327" s="188"/>
      <c r="Q327" s="188"/>
      <c r="R327" s="188"/>
      <c r="S327" s="189"/>
      <c r="T327" s="189"/>
      <c r="U327" s="189"/>
      <c r="V327" s="190"/>
      <c r="W327" s="282"/>
      <c r="X327" s="147"/>
      <c r="Y327" s="149"/>
      <c r="Z327" s="149"/>
      <c r="AA327" s="142"/>
      <c r="AB327" s="142"/>
    </row>
    <row r="328" spans="1:28" s="144" customFormat="1" x14ac:dyDescent="0.2">
      <c r="A328" s="142"/>
      <c r="B328" s="191"/>
      <c r="C328" s="150"/>
      <c r="D328" s="100"/>
      <c r="E328" s="100"/>
      <c r="F328" s="101"/>
      <c r="G328" s="225"/>
      <c r="H328" s="102"/>
      <c r="I328" s="224"/>
      <c r="J328" s="123"/>
      <c r="K328" s="188"/>
      <c r="L328" s="188"/>
      <c r="M328" s="188"/>
      <c r="N328" s="188"/>
      <c r="O328" s="188"/>
      <c r="P328" s="188"/>
      <c r="Q328" s="188"/>
      <c r="R328" s="188"/>
      <c r="S328" s="189"/>
      <c r="T328" s="189"/>
      <c r="U328" s="189"/>
      <c r="V328" s="190"/>
      <c r="W328" s="282"/>
      <c r="X328" s="147"/>
      <c r="Y328" s="149"/>
      <c r="Z328" s="149"/>
      <c r="AA328" s="142"/>
      <c r="AB328" s="142"/>
    </row>
    <row r="329" spans="1:28" s="144" customFormat="1" x14ac:dyDescent="0.2">
      <c r="A329" s="142"/>
      <c r="B329" s="191"/>
      <c r="C329" s="150"/>
      <c r="D329" s="100"/>
      <c r="E329" s="100"/>
      <c r="F329" s="101"/>
      <c r="G329" s="225"/>
      <c r="H329" s="102"/>
      <c r="I329" s="224"/>
      <c r="J329" s="123"/>
      <c r="K329" s="188"/>
      <c r="L329" s="188"/>
      <c r="M329" s="188"/>
      <c r="N329" s="188"/>
      <c r="O329" s="188"/>
      <c r="P329" s="188"/>
      <c r="Q329" s="188"/>
      <c r="R329" s="188"/>
      <c r="S329" s="189"/>
      <c r="T329" s="189"/>
      <c r="U329" s="189"/>
      <c r="V329" s="190"/>
      <c r="W329" s="282"/>
      <c r="X329" s="147"/>
      <c r="Y329" s="149"/>
      <c r="Z329" s="149"/>
      <c r="AA329" s="142"/>
      <c r="AB329" s="142"/>
    </row>
    <row r="330" spans="1:28" s="144" customFormat="1" x14ac:dyDescent="0.2">
      <c r="A330" s="142"/>
      <c r="B330" s="191"/>
      <c r="C330" s="150"/>
      <c r="D330" s="100"/>
      <c r="E330" s="100"/>
      <c r="F330" s="101"/>
      <c r="G330" s="225"/>
      <c r="H330" s="102"/>
      <c r="I330" s="224"/>
      <c r="J330" s="123"/>
      <c r="K330" s="188"/>
      <c r="L330" s="188"/>
      <c r="M330" s="188"/>
      <c r="N330" s="188"/>
      <c r="O330" s="188"/>
      <c r="P330" s="188"/>
      <c r="Q330" s="188"/>
      <c r="R330" s="188"/>
      <c r="S330" s="189"/>
      <c r="T330" s="189"/>
      <c r="U330" s="189"/>
      <c r="V330" s="190"/>
      <c r="W330" s="282"/>
      <c r="X330" s="147"/>
      <c r="Y330" s="149"/>
      <c r="Z330" s="149"/>
      <c r="AA330" s="142"/>
      <c r="AB330" s="142"/>
    </row>
    <row r="331" spans="1:28" s="144" customFormat="1" x14ac:dyDescent="0.2">
      <c r="A331" s="142"/>
      <c r="B331" s="191"/>
      <c r="C331" s="150"/>
      <c r="D331" s="100"/>
      <c r="E331" s="100"/>
      <c r="F331" s="101"/>
      <c r="G331" s="225"/>
      <c r="H331" s="102"/>
      <c r="I331" s="224"/>
      <c r="J331" s="123"/>
      <c r="K331" s="188"/>
      <c r="L331" s="188"/>
      <c r="M331" s="188"/>
      <c r="N331" s="188"/>
      <c r="O331" s="188"/>
      <c r="P331" s="188"/>
      <c r="Q331" s="188"/>
      <c r="R331" s="188"/>
      <c r="S331" s="189"/>
      <c r="T331" s="189"/>
      <c r="U331" s="189"/>
      <c r="V331" s="190"/>
      <c r="W331" s="282"/>
      <c r="X331" s="147"/>
      <c r="Y331" s="149"/>
      <c r="Z331" s="149"/>
      <c r="AA331" s="142"/>
      <c r="AB331" s="142"/>
    </row>
    <row r="332" spans="1:28" s="144" customFormat="1" x14ac:dyDescent="0.2">
      <c r="A332" s="142"/>
      <c r="B332" s="191"/>
      <c r="C332" s="150"/>
      <c r="D332" s="100"/>
      <c r="E332" s="100"/>
      <c r="F332" s="101"/>
      <c r="G332" s="225"/>
      <c r="H332" s="102"/>
      <c r="I332" s="224"/>
      <c r="J332" s="123"/>
      <c r="K332" s="188"/>
      <c r="L332" s="188"/>
      <c r="M332" s="188"/>
      <c r="N332" s="188"/>
      <c r="O332" s="188"/>
      <c r="P332" s="188"/>
      <c r="Q332" s="188"/>
      <c r="R332" s="188"/>
      <c r="S332" s="189"/>
      <c r="T332" s="189"/>
      <c r="U332" s="189"/>
      <c r="V332" s="190"/>
      <c r="W332" s="282"/>
      <c r="X332" s="147"/>
      <c r="Y332" s="149"/>
      <c r="Z332" s="149"/>
      <c r="AA332" s="142"/>
      <c r="AB332" s="142"/>
    </row>
    <row r="333" spans="1:28" s="144" customFormat="1" x14ac:dyDescent="0.2">
      <c r="A333" s="142"/>
      <c r="B333" s="191"/>
      <c r="C333" s="150"/>
      <c r="D333" s="100"/>
      <c r="E333" s="100"/>
      <c r="F333" s="101"/>
      <c r="G333" s="225"/>
      <c r="H333" s="102"/>
      <c r="I333" s="224"/>
      <c r="J333" s="123"/>
      <c r="K333" s="188"/>
      <c r="L333" s="188"/>
      <c r="M333" s="188"/>
      <c r="N333" s="188"/>
      <c r="O333" s="188"/>
      <c r="P333" s="188"/>
      <c r="Q333" s="188"/>
      <c r="R333" s="188"/>
      <c r="S333" s="189"/>
      <c r="T333" s="189"/>
      <c r="U333" s="189"/>
      <c r="V333" s="190"/>
      <c r="W333" s="282"/>
      <c r="X333" s="147"/>
      <c r="Y333" s="149"/>
      <c r="Z333" s="149"/>
      <c r="AA333" s="142"/>
      <c r="AB333" s="142"/>
    </row>
    <row r="334" spans="1:28" s="144" customFormat="1" x14ac:dyDescent="0.2">
      <c r="A334" s="142"/>
      <c r="B334" s="191"/>
      <c r="C334" s="150"/>
      <c r="D334" s="100"/>
      <c r="E334" s="100"/>
      <c r="F334" s="101"/>
      <c r="G334" s="225"/>
      <c r="H334" s="102"/>
      <c r="I334" s="224"/>
      <c r="J334" s="123"/>
      <c r="K334" s="188"/>
      <c r="L334" s="188"/>
      <c r="M334" s="188"/>
      <c r="N334" s="188"/>
      <c r="O334" s="188"/>
      <c r="P334" s="188"/>
      <c r="Q334" s="188"/>
      <c r="R334" s="188"/>
      <c r="S334" s="189"/>
      <c r="T334" s="189"/>
      <c r="U334" s="189"/>
      <c r="V334" s="190"/>
      <c r="W334" s="282"/>
      <c r="X334" s="147"/>
      <c r="Y334" s="149"/>
      <c r="Z334" s="149"/>
      <c r="AA334" s="142"/>
      <c r="AB334" s="142"/>
    </row>
    <row r="335" spans="1:28" s="144" customFormat="1" x14ac:dyDescent="0.2">
      <c r="A335" s="142"/>
      <c r="B335" s="191"/>
      <c r="C335" s="150"/>
      <c r="D335" s="100"/>
      <c r="E335" s="100"/>
      <c r="F335" s="101"/>
      <c r="G335" s="225"/>
      <c r="H335" s="102"/>
      <c r="I335" s="224"/>
      <c r="J335" s="123"/>
      <c r="K335" s="188"/>
      <c r="L335" s="188"/>
      <c r="M335" s="188"/>
      <c r="N335" s="188"/>
      <c r="O335" s="188"/>
      <c r="P335" s="188"/>
      <c r="Q335" s="188"/>
      <c r="R335" s="188"/>
      <c r="S335" s="189"/>
      <c r="T335" s="189"/>
      <c r="U335" s="189"/>
      <c r="V335" s="190"/>
      <c r="W335" s="282"/>
      <c r="X335" s="147"/>
      <c r="Y335" s="149"/>
      <c r="Z335" s="149"/>
      <c r="AA335" s="142"/>
      <c r="AB335" s="142"/>
    </row>
    <row r="336" spans="1:28" s="144" customFormat="1" x14ac:dyDescent="0.2">
      <c r="A336" s="142"/>
      <c r="B336" s="191"/>
      <c r="C336" s="150"/>
      <c r="D336" s="100"/>
      <c r="E336" s="100"/>
      <c r="F336" s="101"/>
      <c r="G336" s="225"/>
      <c r="H336" s="102"/>
      <c r="I336" s="224"/>
      <c r="J336" s="123"/>
      <c r="K336" s="188"/>
      <c r="L336" s="188"/>
      <c r="M336" s="188"/>
      <c r="N336" s="188"/>
      <c r="O336" s="188"/>
      <c r="P336" s="188"/>
      <c r="Q336" s="188"/>
      <c r="R336" s="188"/>
      <c r="S336" s="189"/>
      <c r="T336" s="189"/>
      <c r="U336" s="189"/>
      <c r="V336" s="190"/>
      <c r="W336" s="282"/>
      <c r="X336" s="147"/>
      <c r="Y336" s="149"/>
      <c r="Z336" s="149"/>
      <c r="AA336" s="142"/>
      <c r="AB336" s="142"/>
    </row>
    <row r="337" spans="1:28" s="144" customFormat="1" x14ac:dyDescent="0.2">
      <c r="A337" s="142"/>
      <c r="B337" s="191"/>
      <c r="C337" s="150"/>
      <c r="D337" s="100"/>
      <c r="E337" s="100"/>
      <c r="F337" s="101"/>
      <c r="G337" s="225"/>
      <c r="H337" s="102"/>
      <c r="I337" s="224"/>
      <c r="J337" s="123"/>
      <c r="K337" s="188"/>
      <c r="L337" s="188"/>
      <c r="M337" s="188"/>
      <c r="N337" s="188"/>
      <c r="O337" s="188"/>
      <c r="P337" s="188"/>
      <c r="Q337" s="188"/>
      <c r="R337" s="188"/>
      <c r="S337" s="189"/>
      <c r="T337" s="189"/>
      <c r="U337" s="189"/>
      <c r="V337" s="190"/>
      <c r="W337" s="282"/>
      <c r="X337" s="147"/>
      <c r="Y337" s="149"/>
      <c r="Z337" s="149"/>
      <c r="AA337" s="142"/>
      <c r="AB337" s="142"/>
    </row>
    <row r="338" spans="1:28" s="144" customFormat="1" x14ac:dyDescent="0.2">
      <c r="A338" s="142"/>
      <c r="B338" s="191"/>
      <c r="C338" s="150"/>
      <c r="D338" s="100"/>
      <c r="E338" s="100"/>
      <c r="F338" s="101"/>
      <c r="G338" s="225"/>
      <c r="H338" s="102"/>
      <c r="I338" s="224"/>
      <c r="J338" s="123"/>
      <c r="K338" s="188"/>
      <c r="L338" s="188"/>
      <c r="M338" s="188"/>
      <c r="N338" s="188"/>
      <c r="O338" s="188"/>
      <c r="P338" s="188"/>
      <c r="Q338" s="188"/>
      <c r="R338" s="188"/>
      <c r="S338" s="189"/>
      <c r="T338" s="189"/>
      <c r="U338" s="189"/>
      <c r="V338" s="190"/>
      <c r="W338" s="282"/>
      <c r="X338" s="147"/>
      <c r="Y338" s="149"/>
      <c r="Z338" s="149"/>
      <c r="AA338" s="142"/>
      <c r="AB338" s="142"/>
    </row>
    <row r="339" spans="1:28" s="144" customFormat="1" x14ac:dyDescent="0.2">
      <c r="A339" s="142"/>
      <c r="B339" s="191"/>
      <c r="C339" s="150"/>
      <c r="D339" s="100"/>
      <c r="E339" s="100"/>
      <c r="F339" s="101"/>
      <c r="G339" s="225"/>
      <c r="H339" s="102"/>
      <c r="I339" s="224"/>
      <c r="J339" s="123"/>
      <c r="K339" s="188"/>
      <c r="L339" s="188"/>
      <c r="M339" s="188"/>
      <c r="N339" s="188"/>
      <c r="O339" s="188"/>
      <c r="P339" s="188"/>
      <c r="Q339" s="188"/>
      <c r="R339" s="188"/>
      <c r="S339" s="189"/>
      <c r="T339" s="189"/>
      <c r="U339" s="189"/>
      <c r="V339" s="190"/>
      <c r="W339" s="282"/>
      <c r="X339" s="147"/>
      <c r="Y339" s="149"/>
      <c r="Z339" s="149"/>
      <c r="AA339" s="142"/>
      <c r="AB339" s="142"/>
    </row>
    <row r="340" spans="1:28" s="144" customFormat="1" x14ac:dyDescent="0.2">
      <c r="A340" s="142"/>
      <c r="B340" s="191"/>
      <c r="C340" s="150"/>
      <c r="D340" s="100"/>
      <c r="E340" s="100"/>
      <c r="F340" s="101"/>
      <c r="G340" s="225"/>
      <c r="H340" s="102"/>
      <c r="I340" s="224"/>
      <c r="J340" s="123"/>
      <c r="K340" s="188"/>
      <c r="L340" s="188"/>
      <c r="M340" s="188"/>
      <c r="N340" s="188"/>
      <c r="O340" s="188"/>
      <c r="P340" s="188"/>
      <c r="Q340" s="188"/>
      <c r="R340" s="188"/>
      <c r="S340" s="189"/>
      <c r="T340" s="189"/>
      <c r="U340" s="189"/>
      <c r="V340" s="190"/>
      <c r="W340" s="282"/>
      <c r="X340" s="147"/>
      <c r="Y340" s="149"/>
      <c r="Z340" s="149"/>
      <c r="AA340" s="142"/>
      <c r="AB340" s="142"/>
    </row>
    <row r="341" spans="1:28" s="144" customFormat="1" x14ac:dyDescent="0.2">
      <c r="A341" s="142"/>
      <c r="B341" s="191"/>
      <c r="C341" s="150"/>
      <c r="D341" s="100"/>
      <c r="E341" s="100"/>
      <c r="F341" s="101"/>
      <c r="G341" s="225"/>
      <c r="H341" s="102"/>
      <c r="I341" s="224"/>
      <c r="J341" s="123"/>
      <c r="K341" s="188"/>
      <c r="L341" s="188"/>
      <c r="M341" s="188"/>
      <c r="N341" s="188"/>
      <c r="O341" s="188"/>
      <c r="P341" s="188"/>
      <c r="Q341" s="188"/>
      <c r="R341" s="188"/>
      <c r="S341" s="189"/>
      <c r="T341" s="189"/>
      <c r="U341" s="189"/>
      <c r="V341" s="190"/>
      <c r="W341" s="282"/>
      <c r="X341" s="147"/>
      <c r="Y341" s="149"/>
      <c r="Z341" s="149"/>
      <c r="AA341" s="142"/>
      <c r="AB341" s="142"/>
    </row>
    <row r="342" spans="1:28" s="144" customFormat="1" x14ac:dyDescent="0.2">
      <c r="A342" s="142"/>
      <c r="B342" s="191"/>
      <c r="C342" s="150"/>
      <c r="D342" s="100"/>
      <c r="E342" s="100"/>
      <c r="F342" s="101"/>
      <c r="G342" s="225"/>
      <c r="H342" s="102"/>
      <c r="I342" s="224"/>
      <c r="J342" s="123"/>
      <c r="K342" s="188"/>
      <c r="L342" s="188"/>
      <c r="M342" s="188"/>
      <c r="N342" s="188"/>
      <c r="O342" s="188"/>
      <c r="P342" s="188"/>
      <c r="Q342" s="188"/>
      <c r="R342" s="188"/>
      <c r="S342" s="189"/>
      <c r="T342" s="189"/>
      <c r="U342" s="189"/>
      <c r="V342" s="190"/>
      <c r="W342" s="282"/>
      <c r="X342" s="147"/>
      <c r="Y342" s="149"/>
      <c r="Z342" s="149"/>
      <c r="AA342" s="142"/>
      <c r="AB342" s="142"/>
    </row>
    <row r="343" spans="1:28" s="144" customFormat="1" x14ac:dyDescent="0.2">
      <c r="A343" s="142"/>
      <c r="B343" s="191"/>
      <c r="C343" s="150"/>
      <c r="D343" s="100"/>
      <c r="E343" s="100"/>
      <c r="F343" s="101"/>
      <c r="G343" s="225"/>
      <c r="H343" s="102"/>
      <c r="I343" s="224"/>
      <c r="J343" s="123"/>
      <c r="K343" s="188"/>
      <c r="L343" s="188"/>
      <c r="M343" s="188"/>
      <c r="N343" s="188"/>
      <c r="O343" s="188"/>
      <c r="P343" s="188"/>
      <c r="Q343" s="188"/>
      <c r="R343" s="188"/>
      <c r="S343" s="189"/>
      <c r="T343" s="189"/>
      <c r="U343" s="189"/>
      <c r="V343" s="190"/>
      <c r="W343" s="282"/>
      <c r="X343" s="147"/>
      <c r="Y343" s="149"/>
      <c r="Z343" s="149"/>
      <c r="AA343" s="142"/>
      <c r="AB343" s="142"/>
    </row>
    <row r="344" spans="1:28" s="144" customFormat="1" x14ac:dyDescent="0.2">
      <c r="A344" s="142"/>
      <c r="B344" s="191"/>
      <c r="C344" s="150"/>
      <c r="D344" s="100"/>
      <c r="E344" s="100"/>
      <c r="F344" s="101"/>
      <c r="G344" s="225"/>
      <c r="H344" s="102"/>
      <c r="I344" s="224"/>
      <c r="J344" s="123"/>
      <c r="K344" s="188"/>
      <c r="L344" s="188"/>
      <c r="M344" s="188"/>
      <c r="N344" s="188"/>
      <c r="O344" s="188"/>
      <c r="P344" s="188"/>
      <c r="Q344" s="188"/>
      <c r="R344" s="188"/>
      <c r="S344" s="189"/>
      <c r="T344" s="189"/>
      <c r="U344" s="189"/>
      <c r="V344" s="190"/>
      <c r="W344" s="282"/>
      <c r="X344" s="147"/>
      <c r="Y344" s="149"/>
      <c r="Z344" s="149"/>
      <c r="AA344" s="142"/>
      <c r="AB344" s="142"/>
    </row>
    <row r="345" spans="1:28" s="144" customFormat="1" x14ac:dyDescent="0.2">
      <c r="A345" s="142"/>
      <c r="B345" s="191"/>
      <c r="C345" s="150"/>
      <c r="D345" s="100"/>
      <c r="E345" s="100"/>
      <c r="F345" s="101"/>
      <c r="G345" s="225"/>
      <c r="H345" s="102"/>
      <c r="I345" s="224"/>
      <c r="J345" s="123"/>
      <c r="K345" s="188"/>
      <c r="L345" s="188"/>
      <c r="M345" s="188"/>
      <c r="N345" s="188"/>
      <c r="O345" s="188"/>
      <c r="P345" s="188"/>
      <c r="Q345" s="188"/>
      <c r="R345" s="188"/>
      <c r="S345" s="189"/>
      <c r="T345" s="189"/>
      <c r="U345" s="189"/>
      <c r="V345" s="190"/>
      <c r="W345" s="282"/>
      <c r="X345" s="147"/>
      <c r="Y345" s="149"/>
      <c r="Z345" s="149"/>
      <c r="AA345" s="142"/>
      <c r="AB345" s="142"/>
    </row>
    <row r="346" spans="1:28" s="144" customFormat="1" x14ac:dyDescent="0.2">
      <c r="A346" s="142"/>
      <c r="B346" s="191"/>
      <c r="C346" s="150"/>
      <c r="D346" s="100"/>
      <c r="E346" s="100"/>
      <c r="F346" s="101"/>
      <c r="G346" s="225"/>
      <c r="H346" s="102"/>
      <c r="I346" s="224"/>
      <c r="J346" s="123"/>
      <c r="K346" s="188"/>
      <c r="L346" s="188"/>
      <c r="M346" s="188"/>
      <c r="N346" s="188"/>
      <c r="O346" s="188"/>
      <c r="P346" s="188"/>
      <c r="Q346" s="188"/>
      <c r="R346" s="188"/>
      <c r="S346" s="189"/>
      <c r="T346" s="189"/>
      <c r="U346" s="189"/>
      <c r="V346" s="190"/>
      <c r="W346" s="282"/>
      <c r="X346" s="147"/>
      <c r="Y346" s="149"/>
      <c r="Z346" s="149"/>
      <c r="AA346" s="142"/>
      <c r="AB346" s="142"/>
    </row>
    <row r="347" spans="1:28" s="144" customFormat="1" x14ac:dyDescent="0.2">
      <c r="A347" s="142"/>
      <c r="B347" s="191"/>
      <c r="C347" s="150"/>
      <c r="D347" s="100"/>
      <c r="E347" s="100"/>
      <c r="F347" s="101"/>
      <c r="G347" s="225"/>
      <c r="H347" s="102"/>
      <c r="I347" s="224"/>
      <c r="J347" s="123"/>
      <c r="K347" s="188"/>
      <c r="L347" s="188"/>
      <c r="M347" s="188"/>
      <c r="N347" s="188"/>
      <c r="O347" s="188"/>
      <c r="P347" s="188"/>
      <c r="Q347" s="188"/>
      <c r="R347" s="188"/>
      <c r="S347" s="189"/>
      <c r="T347" s="189"/>
      <c r="U347" s="189"/>
      <c r="V347" s="190"/>
      <c r="W347" s="282"/>
      <c r="X347" s="147"/>
      <c r="Y347" s="149"/>
      <c r="Z347" s="149"/>
      <c r="AA347" s="142"/>
      <c r="AB347" s="142"/>
    </row>
    <row r="348" spans="1:28" s="144" customFormat="1" x14ac:dyDescent="0.2">
      <c r="A348" s="142"/>
      <c r="B348" s="191"/>
      <c r="C348" s="150"/>
      <c r="D348" s="100"/>
      <c r="E348" s="100"/>
      <c r="F348" s="101"/>
      <c r="G348" s="225"/>
      <c r="H348" s="102"/>
      <c r="I348" s="224"/>
      <c r="J348" s="123"/>
      <c r="K348" s="188"/>
      <c r="L348" s="188"/>
      <c r="M348" s="188"/>
      <c r="N348" s="188"/>
      <c r="O348" s="188"/>
      <c r="P348" s="188"/>
      <c r="Q348" s="188"/>
      <c r="R348" s="188"/>
      <c r="S348" s="189"/>
      <c r="T348" s="189"/>
      <c r="U348" s="189"/>
      <c r="V348" s="190"/>
      <c r="W348" s="282"/>
      <c r="X348" s="147"/>
      <c r="Y348" s="149"/>
      <c r="Z348" s="149"/>
      <c r="AA348" s="142"/>
      <c r="AB348" s="142"/>
    </row>
    <row r="349" spans="1:28" s="144" customFormat="1" x14ac:dyDescent="0.2">
      <c r="A349" s="142"/>
      <c r="B349" s="191"/>
      <c r="C349" s="150"/>
      <c r="D349" s="100"/>
      <c r="E349" s="100"/>
      <c r="F349" s="101"/>
      <c r="G349" s="225"/>
      <c r="H349" s="102"/>
      <c r="I349" s="224"/>
      <c r="J349" s="123"/>
      <c r="K349" s="188"/>
      <c r="L349" s="188"/>
      <c r="M349" s="188"/>
      <c r="N349" s="188"/>
      <c r="O349" s="188"/>
      <c r="P349" s="188"/>
      <c r="Q349" s="188"/>
      <c r="R349" s="188"/>
      <c r="S349" s="189"/>
      <c r="T349" s="189"/>
      <c r="U349" s="189"/>
      <c r="V349" s="190"/>
      <c r="W349" s="282"/>
      <c r="X349" s="147"/>
      <c r="Y349" s="149"/>
      <c r="Z349" s="149"/>
      <c r="AA349" s="142"/>
      <c r="AB349" s="142"/>
    </row>
    <row r="350" spans="1:28" s="144" customFormat="1" x14ac:dyDescent="0.2">
      <c r="A350" s="142"/>
      <c r="B350" s="191"/>
      <c r="C350" s="150"/>
      <c r="D350" s="100"/>
      <c r="E350" s="100"/>
      <c r="F350" s="101"/>
      <c r="G350" s="225"/>
      <c r="H350" s="102"/>
      <c r="I350" s="224"/>
      <c r="J350" s="123"/>
      <c r="K350" s="188"/>
      <c r="L350" s="188"/>
      <c r="M350" s="188"/>
      <c r="N350" s="188"/>
      <c r="O350" s="188"/>
      <c r="P350" s="188"/>
      <c r="Q350" s="188"/>
      <c r="R350" s="188"/>
      <c r="S350" s="189"/>
      <c r="T350" s="189"/>
      <c r="U350" s="189"/>
      <c r="V350" s="190"/>
      <c r="W350" s="282"/>
      <c r="X350" s="147"/>
      <c r="Y350" s="149"/>
      <c r="Z350" s="149"/>
      <c r="AA350" s="142"/>
      <c r="AB350" s="142"/>
    </row>
    <row r="351" spans="1:28" s="144" customFormat="1" x14ac:dyDescent="0.2">
      <c r="A351" s="142"/>
      <c r="B351" s="191"/>
      <c r="C351" s="150"/>
      <c r="D351" s="100"/>
      <c r="E351" s="100"/>
      <c r="F351" s="101"/>
      <c r="G351" s="225"/>
      <c r="H351" s="102"/>
      <c r="I351" s="224"/>
      <c r="J351" s="123"/>
      <c r="K351" s="188"/>
      <c r="L351" s="188"/>
      <c r="M351" s="188"/>
      <c r="N351" s="188"/>
      <c r="O351" s="188"/>
      <c r="P351" s="188"/>
      <c r="Q351" s="188"/>
      <c r="R351" s="188"/>
      <c r="S351" s="189"/>
      <c r="T351" s="189"/>
      <c r="U351" s="189"/>
      <c r="V351" s="190"/>
      <c r="W351" s="282"/>
      <c r="X351" s="147"/>
      <c r="Y351" s="149"/>
      <c r="Z351" s="149"/>
      <c r="AA351" s="142"/>
      <c r="AB351" s="142"/>
    </row>
    <row r="352" spans="1:28" s="144" customFormat="1" x14ac:dyDescent="0.2">
      <c r="A352" s="142"/>
      <c r="B352" s="191"/>
      <c r="C352" s="150"/>
      <c r="D352" s="100"/>
      <c r="E352" s="100"/>
      <c r="F352" s="101"/>
      <c r="G352" s="225"/>
      <c r="H352" s="102"/>
      <c r="I352" s="224"/>
      <c r="J352" s="123"/>
      <c r="K352" s="188"/>
      <c r="L352" s="188"/>
      <c r="M352" s="188"/>
      <c r="N352" s="188"/>
      <c r="O352" s="188"/>
      <c r="P352" s="188"/>
      <c r="Q352" s="188"/>
      <c r="R352" s="188"/>
      <c r="S352" s="189"/>
      <c r="T352" s="189"/>
      <c r="U352" s="189"/>
      <c r="V352" s="190"/>
      <c r="W352" s="282"/>
      <c r="X352" s="147"/>
      <c r="Y352" s="149"/>
      <c r="Z352" s="149"/>
      <c r="AA352" s="142"/>
      <c r="AB352" s="142"/>
    </row>
    <row r="353" spans="1:28" s="144" customFormat="1" x14ac:dyDescent="0.2">
      <c r="A353" s="142"/>
      <c r="B353" s="191"/>
      <c r="C353" s="150"/>
      <c r="D353" s="100"/>
      <c r="E353" s="100"/>
      <c r="F353" s="101"/>
      <c r="G353" s="225"/>
      <c r="H353" s="102"/>
      <c r="I353" s="224"/>
      <c r="J353" s="123"/>
      <c r="K353" s="188"/>
      <c r="L353" s="188"/>
      <c r="M353" s="188"/>
      <c r="N353" s="188"/>
      <c r="O353" s="188"/>
      <c r="P353" s="188"/>
      <c r="Q353" s="188"/>
      <c r="R353" s="188"/>
      <c r="S353" s="189"/>
      <c r="T353" s="189"/>
      <c r="U353" s="189"/>
      <c r="V353" s="190"/>
      <c r="W353" s="282"/>
      <c r="X353" s="147"/>
      <c r="Y353" s="149"/>
      <c r="Z353" s="149"/>
      <c r="AA353" s="142"/>
      <c r="AB353" s="142"/>
    </row>
    <row r="354" spans="1:28" s="144" customFormat="1" x14ac:dyDescent="0.2">
      <c r="A354" s="142"/>
      <c r="B354" s="191"/>
      <c r="C354" s="150"/>
      <c r="D354" s="100"/>
      <c r="E354" s="100"/>
      <c r="F354" s="101"/>
      <c r="G354" s="225"/>
      <c r="H354" s="102"/>
      <c r="I354" s="224"/>
      <c r="J354" s="123"/>
      <c r="K354" s="188"/>
      <c r="L354" s="188"/>
      <c r="M354" s="188"/>
      <c r="N354" s="188"/>
      <c r="O354" s="188"/>
      <c r="P354" s="188"/>
      <c r="Q354" s="188"/>
      <c r="R354" s="188"/>
      <c r="S354" s="189"/>
      <c r="T354" s="189"/>
      <c r="U354" s="189"/>
      <c r="V354" s="190"/>
      <c r="W354" s="282"/>
      <c r="X354" s="147"/>
      <c r="Y354" s="149"/>
      <c r="Z354" s="149"/>
      <c r="AA354" s="142"/>
      <c r="AB354" s="142"/>
    </row>
    <row r="355" spans="1:28" s="144" customFormat="1" x14ac:dyDescent="0.2">
      <c r="A355" s="142"/>
      <c r="B355" s="191"/>
      <c r="C355" s="150"/>
      <c r="D355" s="100"/>
      <c r="E355" s="100"/>
      <c r="F355" s="101"/>
      <c r="G355" s="225"/>
      <c r="H355" s="102"/>
      <c r="I355" s="224"/>
      <c r="J355" s="123"/>
      <c r="K355" s="188"/>
      <c r="L355" s="188"/>
      <c r="M355" s="188"/>
      <c r="N355" s="188"/>
      <c r="O355" s="188"/>
      <c r="P355" s="188"/>
      <c r="Q355" s="188"/>
      <c r="R355" s="188"/>
      <c r="S355" s="189"/>
      <c r="T355" s="189"/>
      <c r="U355" s="189"/>
      <c r="V355" s="190"/>
      <c r="W355" s="282"/>
      <c r="X355" s="147"/>
      <c r="Y355" s="149"/>
      <c r="Z355" s="149"/>
      <c r="AA355" s="142"/>
      <c r="AB355" s="142"/>
    </row>
    <row r="356" spans="1:28" s="144" customFormat="1" x14ac:dyDescent="0.2">
      <c r="A356" s="142"/>
      <c r="B356" s="191"/>
      <c r="C356" s="150"/>
      <c r="D356" s="100"/>
      <c r="E356" s="100"/>
      <c r="F356" s="101"/>
      <c r="G356" s="225"/>
      <c r="H356" s="102"/>
      <c r="I356" s="224"/>
      <c r="J356" s="123"/>
      <c r="K356" s="188"/>
      <c r="L356" s="188"/>
      <c r="M356" s="188"/>
      <c r="N356" s="188"/>
      <c r="O356" s="188"/>
      <c r="P356" s="188"/>
      <c r="Q356" s="188"/>
      <c r="R356" s="188"/>
      <c r="S356" s="189"/>
      <c r="T356" s="189"/>
      <c r="U356" s="189"/>
      <c r="V356" s="190"/>
      <c r="W356" s="282"/>
      <c r="X356" s="147"/>
      <c r="Y356" s="149"/>
      <c r="Z356" s="149"/>
      <c r="AA356" s="142"/>
      <c r="AB356" s="142"/>
    </row>
    <row r="357" spans="1:28" s="144" customFormat="1" x14ac:dyDescent="0.2">
      <c r="A357" s="142"/>
      <c r="B357" s="191"/>
      <c r="C357" s="150"/>
      <c r="D357" s="100"/>
      <c r="E357" s="100"/>
      <c r="F357" s="101"/>
      <c r="G357" s="225"/>
      <c r="H357" s="102"/>
      <c r="I357" s="224"/>
      <c r="J357" s="123"/>
      <c r="K357" s="188"/>
      <c r="L357" s="188"/>
      <c r="M357" s="188"/>
      <c r="N357" s="188"/>
      <c r="O357" s="188"/>
      <c r="P357" s="188"/>
      <c r="Q357" s="188"/>
      <c r="R357" s="188"/>
      <c r="S357" s="189"/>
      <c r="T357" s="189"/>
      <c r="U357" s="189"/>
      <c r="V357" s="190"/>
      <c r="W357" s="282"/>
      <c r="X357" s="147"/>
      <c r="Y357" s="149"/>
      <c r="Z357" s="149"/>
      <c r="AA357" s="142"/>
      <c r="AB357" s="142"/>
    </row>
    <row r="358" spans="1:28" s="144" customFormat="1" x14ac:dyDescent="0.2">
      <c r="A358" s="142"/>
      <c r="B358" s="191"/>
      <c r="C358" s="150"/>
      <c r="D358" s="100"/>
      <c r="E358" s="100"/>
      <c r="F358" s="101"/>
      <c r="G358" s="225"/>
      <c r="H358" s="102"/>
      <c r="I358" s="224"/>
      <c r="J358" s="123"/>
      <c r="K358" s="188"/>
      <c r="L358" s="188"/>
      <c r="M358" s="188"/>
      <c r="N358" s="188"/>
      <c r="O358" s="188"/>
      <c r="P358" s="188"/>
      <c r="Q358" s="188"/>
      <c r="R358" s="188"/>
      <c r="S358" s="189"/>
      <c r="T358" s="189"/>
      <c r="U358" s="189"/>
      <c r="V358" s="190"/>
      <c r="W358" s="282"/>
      <c r="X358" s="147"/>
      <c r="Y358" s="149"/>
      <c r="Z358" s="149"/>
      <c r="AA358" s="142"/>
      <c r="AB358" s="142"/>
    </row>
    <row r="359" spans="1:28" s="144" customFormat="1" x14ac:dyDescent="0.2">
      <c r="A359" s="142"/>
      <c r="B359" s="191"/>
      <c r="C359" s="150"/>
      <c r="D359" s="100"/>
      <c r="E359" s="100"/>
      <c r="F359" s="101"/>
      <c r="G359" s="225"/>
      <c r="H359" s="102"/>
      <c r="I359" s="224"/>
      <c r="J359" s="123"/>
      <c r="K359" s="188"/>
      <c r="L359" s="188"/>
      <c r="M359" s="188"/>
      <c r="N359" s="188"/>
      <c r="O359" s="188"/>
      <c r="P359" s="188"/>
      <c r="Q359" s="188"/>
      <c r="R359" s="188"/>
      <c r="S359" s="189"/>
      <c r="T359" s="189"/>
      <c r="U359" s="189"/>
      <c r="V359" s="190"/>
      <c r="W359" s="282"/>
      <c r="X359" s="147"/>
      <c r="Y359" s="149"/>
      <c r="Z359" s="149"/>
      <c r="AA359" s="142"/>
      <c r="AB359" s="142"/>
    </row>
    <row r="360" spans="1:28" s="144" customFormat="1" x14ac:dyDescent="0.2">
      <c r="A360" s="142"/>
      <c r="B360" s="191"/>
      <c r="C360" s="150"/>
      <c r="D360" s="100"/>
      <c r="E360" s="100"/>
      <c r="F360" s="101"/>
      <c r="G360" s="225"/>
      <c r="H360" s="102"/>
      <c r="I360" s="224"/>
      <c r="J360" s="123"/>
      <c r="K360" s="188"/>
      <c r="L360" s="188"/>
      <c r="M360" s="188"/>
      <c r="N360" s="188"/>
      <c r="O360" s="188"/>
      <c r="P360" s="188"/>
      <c r="Q360" s="188"/>
      <c r="R360" s="188"/>
      <c r="S360" s="189"/>
      <c r="T360" s="189"/>
      <c r="U360" s="189"/>
      <c r="V360" s="190"/>
      <c r="W360" s="282"/>
      <c r="X360" s="147"/>
      <c r="Y360" s="149"/>
      <c r="Z360" s="149"/>
      <c r="AA360" s="142"/>
      <c r="AB360" s="142"/>
    </row>
    <row r="361" spans="1:28" s="144" customFormat="1" x14ac:dyDescent="0.2">
      <c r="A361" s="142"/>
      <c r="B361" s="191"/>
      <c r="C361" s="150"/>
      <c r="D361" s="100"/>
      <c r="E361" s="100"/>
      <c r="F361" s="101"/>
      <c r="G361" s="225"/>
      <c r="H361" s="102"/>
      <c r="I361" s="224"/>
      <c r="J361" s="123"/>
      <c r="K361" s="188"/>
      <c r="L361" s="188"/>
      <c r="M361" s="188"/>
      <c r="N361" s="188"/>
      <c r="O361" s="188"/>
      <c r="P361" s="188"/>
      <c r="Q361" s="188"/>
      <c r="R361" s="188"/>
      <c r="S361" s="189"/>
      <c r="T361" s="189"/>
      <c r="U361" s="189"/>
      <c r="V361" s="190"/>
      <c r="W361" s="282"/>
      <c r="X361" s="147"/>
      <c r="Y361" s="149"/>
      <c r="Z361" s="149"/>
      <c r="AA361" s="142"/>
      <c r="AB361" s="142"/>
    </row>
    <row r="362" spans="1:28" s="144" customFormat="1" x14ac:dyDescent="0.2">
      <c r="A362" s="142"/>
      <c r="B362" s="191"/>
      <c r="C362" s="150"/>
      <c r="D362" s="100"/>
      <c r="E362" s="100"/>
      <c r="F362" s="101"/>
      <c r="G362" s="225"/>
      <c r="H362" s="102"/>
      <c r="I362" s="224"/>
      <c r="J362" s="123"/>
      <c r="K362" s="188"/>
      <c r="L362" s="188"/>
      <c r="M362" s="188"/>
      <c r="N362" s="188"/>
      <c r="O362" s="188"/>
      <c r="P362" s="188"/>
      <c r="Q362" s="188"/>
      <c r="R362" s="188"/>
      <c r="S362" s="189"/>
      <c r="T362" s="189"/>
      <c r="U362" s="189"/>
      <c r="V362" s="190"/>
      <c r="W362" s="282"/>
      <c r="X362" s="147"/>
      <c r="Y362" s="149"/>
      <c r="Z362" s="149"/>
      <c r="AA362" s="142"/>
      <c r="AB362" s="142"/>
    </row>
    <row r="363" spans="1:28" s="144" customFormat="1" x14ac:dyDescent="0.2">
      <c r="A363" s="142"/>
      <c r="B363" s="191"/>
      <c r="C363" s="150"/>
      <c r="D363" s="100"/>
      <c r="E363" s="100"/>
      <c r="F363" s="101"/>
      <c r="G363" s="225"/>
      <c r="H363" s="102"/>
      <c r="I363" s="224"/>
      <c r="J363" s="123"/>
      <c r="K363" s="188"/>
      <c r="L363" s="188"/>
      <c r="M363" s="188"/>
      <c r="N363" s="188"/>
      <c r="O363" s="188"/>
      <c r="P363" s="188"/>
      <c r="Q363" s="188"/>
      <c r="R363" s="188"/>
      <c r="S363" s="189"/>
      <c r="T363" s="189"/>
      <c r="U363" s="189"/>
      <c r="V363" s="190"/>
      <c r="W363" s="282"/>
      <c r="X363" s="147"/>
      <c r="Y363" s="149"/>
      <c r="Z363" s="149"/>
      <c r="AA363" s="142"/>
      <c r="AB363" s="142"/>
    </row>
    <row r="364" spans="1:28" s="144" customFormat="1" x14ac:dyDescent="0.2">
      <c r="A364" s="142"/>
      <c r="B364" s="191"/>
      <c r="C364" s="150"/>
      <c r="D364" s="100"/>
      <c r="E364" s="100"/>
      <c r="F364" s="101"/>
      <c r="G364" s="225"/>
      <c r="H364" s="102"/>
      <c r="I364" s="224"/>
      <c r="J364" s="123"/>
      <c r="K364" s="188"/>
      <c r="L364" s="188"/>
      <c r="M364" s="188"/>
      <c r="N364" s="188"/>
      <c r="O364" s="188"/>
      <c r="P364" s="188"/>
      <c r="Q364" s="188"/>
      <c r="R364" s="188"/>
      <c r="S364" s="189"/>
      <c r="T364" s="189"/>
      <c r="U364" s="189"/>
      <c r="V364" s="190"/>
      <c r="W364" s="282"/>
      <c r="X364" s="147"/>
      <c r="Y364" s="149"/>
      <c r="Z364" s="149"/>
      <c r="AA364" s="142"/>
      <c r="AB364" s="142"/>
    </row>
    <row r="365" spans="1:28" s="144" customFormat="1" x14ac:dyDescent="0.2">
      <c r="A365" s="142"/>
      <c r="B365" s="191"/>
      <c r="C365" s="150"/>
      <c r="D365" s="100"/>
      <c r="E365" s="100"/>
      <c r="F365" s="101"/>
      <c r="G365" s="225"/>
      <c r="H365" s="102"/>
      <c r="I365" s="224"/>
      <c r="J365" s="123"/>
      <c r="K365" s="188"/>
      <c r="L365" s="188"/>
      <c r="M365" s="188"/>
      <c r="N365" s="188"/>
      <c r="O365" s="188"/>
      <c r="P365" s="188"/>
      <c r="Q365" s="188"/>
      <c r="R365" s="188"/>
      <c r="S365" s="189"/>
      <c r="T365" s="189"/>
      <c r="U365" s="189"/>
      <c r="V365" s="190"/>
      <c r="W365" s="282"/>
      <c r="X365" s="147"/>
      <c r="Y365" s="149"/>
      <c r="Z365" s="149"/>
      <c r="AA365" s="142"/>
      <c r="AB365" s="142"/>
    </row>
    <row r="366" spans="1:28" s="144" customFormat="1" x14ac:dyDescent="0.2">
      <c r="A366" s="142"/>
      <c r="B366" s="191"/>
      <c r="C366" s="150"/>
      <c r="D366" s="100"/>
      <c r="E366" s="100"/>
      <c r="F366" s="101"/>
      <c r="G366" s="225"/>
      <c r="H366" s="102"/>
      <c r="I366" s="224"/>
      <c r="J366" s="123"/>
      <c r="K366" s="188"/>
      <c r="L366" s="188"/>
      <c r="M366" s="188"/>
      <c r="N366" s="188"/>
      <c r="O366" s="188"/>
      <c r="P366" s="188"/>
      <c r="Q366" s="188"/>
      <c r="R366" s="188"/>
      <c r="S366" s="189"/>
      <c r="T366" s="189"/>
      <c r="U366" s="189"/>
      <c r="V366" s="190"/>
      <c r="W366" s="282"/>
      <c r="X366" s="147"/>
      <c r="Y366" s="149"/>
      <c r="Z366" s="149"/>
      <c r="AA366" s="142"/>
      <c r="AB366" s="142"/>
    </row>
    <row r="367" spans="1:28" s="144" customFormat="1" x14ac:dyDescent="0.2">
      <c r="A367" s="142"/>
      <c r="B367" s="191"/>
      <c r="C367" s="150"/>
      <c r="D367" s="100"/>
      <c r="E367" s="100"/>
      <c r="F367" s="101"/>
      <c r="G367" s="225"/>
      <c r="H367" s="102"/>
      <c r="I367" s="224"/>
      <c r="J367" s="123"/>
      <c r="K367" s="188"/>
      <c r="L367" s="188"/>
      <c r="M367" s="188"/>
      <c r="N367" s="188"/>
      <c r="O367" s="188"/>
      <c r="P367" s="188"/>
      <c r="Q367" s="188"/>
      <c r="R367" s="188"/>
      <c r="S367" s="189"/>
      <c r="T367" s="189"/>
      <c r="U367" s="189"/>
      <c r="V367" s="190"/>
      <c r="W367" s="282"/>
      <c r="X367" s="147"/>
      <c r="Y367" s="149"/>
      <c r="Z367" s="149"/>
      <c r="AA367" s="142"/>
      <c r="AB367" s="142"/>
    </row>
    <row r="368" spans="1:28" s="144" customFormat="1" x14ac:dyDescent="0.2">
      <c r="A368" s="142"/>
      <c r="B368" s="191"/>
      <c r="C368" s="150"/>
      <c r="D368" s="100"/>
      <c r="E368" s="100"/>
      <c r="F368" s="101"/>
      <c r="G368" s="225"/>
      <c r="H368" s="102"/>
      <c r="I368" s="224"/>
      <c r="J368" s="123"/>
      <c r="K368" s="188"/>
      <c r="L368" s="188"/>
      <c r="M368" s="188"/>
      <c r="N368" s="188"/>
      <c r="O368" s="188"/>
      <c r="P368" s="188"/>
      <c r="Q368" s="188"/>
      <c r="R368" s="188"/>
      <c r="S368" s="189"/>
      <c r="T368" s="189"/>
      <c r="U368" s="189"/>
      <c r="V368" s="190"/>
      <c r="W368" s="282"/>
      <c r="X368" s="147"/>
      <c r="Y368" s="149"/>
      <c r="Z368" s="149"/>
      <c r="AA368" s="142"/>
      <c r="AB368" s="142"/>
    </row>
    <row r="369" spans="1:28" s="144" customFormat="1" x14ac:dyDescent="0.2">
      <c r="A369" s="142"/>
      <c r="B369" s="191"/>
      <c r="C369" s="150"/>
      <c r="D369" s="100"/>
      <c r="E369" s="100"/>
      <c r="F369" s="101"/>
      <c r="G369" s="225"/>
      <c r="H369" s="102"/>
      <c r="I369" s="224"/>
      <c r="J369" s="123"/>
      <c r="K369" s="188"/>
      <c r="L369" s="188"/>
      <c r="M369" s="188"/>
      <c r="N369" s="188"/>
      <c r="O369" s="188"/>
      <c r="P369" s="188"/>
      <c r="Q369" s="188"/>
      <c r="R369" s="188"/>
      <c r="S369" s="189"/>
      <c r="T369" s="189"/>
      <c r="U369" s="189"/>
      <c r="V369" s="190"/>
      <c r="W369" s="282"/>
      <c r="X369" s="147"/>
      <c r="Y369" s="149"/>
      <c r="Z369" s="149"/>
      <c r="AA369" s="142"/>
      <c r="AB369" s="142"/>
    </row>
    <row r="370" spans="1:28" s="144" customFormat="1" x14ac:dyDescent="0.2">
      <c r="A370" s="142"/>
      <c r="B370" s="191"/>
      <c r="C370" s="150"/>
      <c r="D370" s="100"/>
      <c r="E370" s="100"/>
      <c r="F370" s="101"/>
      <c r="G370" s="225"/>
      <c r="H370" s="102"/>
      <c r="I370" s="224"/>
      <c r="J370" s="123"/>
      <c r="K370" s="188"/>
      <c r="L370" s="188"/>
      <c r="M370" s="188"/>
      <c r="N370" s="188"/>
      <c r="O370" s="188"/>
      <c r="P370" s="188"/>
      <c r="Q370" s="188"/>
      <c r="R370" s="188"/>
      <c r="S370" s="189"/>
      <c r="T370" s="189"/>
      <c r="U370" s="189"/>
      <c r="V370" s="190"/>
      <c r="W370" s="282"/>
      <c r="X370" s="147"/>
      <c r="Y370" s="149"/>
      <c r="Z370" s="149"/>
      <c r="AA370" s="142"/>
      <c r="AB370" s="142"/>
    </row>
    <row r="371" spans="1:28" s="144" customFormat="1" x14ac:dyDescent="0.2">
      <c r="A371" s="142"/>
      <c r="B371" s="191"/>
      <c r="C371" s="150"/>
      <c r="D371" s="100"/>
      <c r="E371" s="100"/>
      <c r="F371" s="101"/>
      <c r="G371" s="225"/>
      <c r="H371" s="102"/>
      <c r="I371" s="224"/>
      <c r="J371" s="123"/>
      <c r="K371" s="188"/>
      <c r="L371" s="188"/>
      <c r="M371" s="188"/>
      <c r="N371" s="188"/>
      <c r="O371" s="188"/>
      <c r="P371" s="188"/>
      <c r="Q371" s="188"/>
      <c r="R371" s="188"/>
      <c r="S371" s="189"/>
      <c r="T371" s="189"/>
      <c r="U371" s="189"/>
      <c r="V371" s="190"/>
      <c r="W371" s="282"/>
      <c r="X371" s="147"/>
      <c r="Y371" s="149"/>
      <c r="Z371" s="149"/>
      <c r="AA371" s="142"/>
      <c r="AB371" s="142"/>
    </row>
    <row r="372" spans="1:28" s="144" customFormat="1" x14ac:dyDescent="0.2">
      <c r="A372" s="142"/>
      <c r="B372" s="191"/>
      <c r="C372" s="150"/>
      <c r="D372" s="100"/>
      <c r="E372" s="100"/>
      <c r="F372" s="101"/>
      <c r="G372" s="225"/>
      <c r="H372" s="102"/>
      <c r="I372" s="224"/>
      <c r="J372" s="123"/>
      <c r="K372" s="188"/>
      <c r="L372" s="188"/>
      <c r="M372" s="188"/>
      <c r="N372" s="188"/>
      <c r="O372" s="188"/>
      <c r="P372" s="188"/>
      <c r="Q372" s="188"/>
      <c r="R372" s="188"/>
      <c r="S372" s="189"/>
      <c r="T372" s="189"/>
      <c r="U372" s="189"/>
      <c r="V372" s="190"/>
      <c r="W372" s="282"/>
      <c r="X372" s="147"/>
      <c r="Y372" s="149"/>
      <c r="Z372" s="149"/>
      <c r="AA372" s="142"/>
      <c r="AB372" s="142"/>
    </row>
    <row r="373" spans="1:28" s="144" customFormat="1" x14ac:dyDescent="0.2">
      <c r="A373" s="142"/>
      <c r="B373" s="191"/>
      <c r="C373" s="150"/>
      <c r="D373" s="100"/>
      <c r="E373" s="100"/>
      <c r="F373" s="101"/>
      <c r="G373" s="225"/>
      <c r="H373" s="102"/>
      <c r="I373" s="224"/>
      <c r="J373" s="123"/>
      <c r="K373" s="188"/>
      <c r="L373" s="188"/>
      <c r="M373" s="188"/>
      <c r="N373" s="188"/>
      <c r="O373" s="188"/>
      <c r="P373" s="188"/>
      <c r="Q373" s="188"/>
      <c r="R373" s="188"/>
      <c r="S373" s="189"/>
      <c r="T373" s="189"/>
      <c r="U373" s="189"/>
      <c r="V373" s="190"/>
      <c r="W373" s="282"/>
      <c r="X373" s="147"/>
      <c r="Y373" s="149"/>
      <c r="Z373" s="149"/>
      <c r="AA373" s="142"/>
      <c r="AB373" s="142"/>
    </row>
    <row r="374" spans="1:28" s="144" customFormat="1" x14ac:dyDescent="0.2">
      <c r="A374" s="142"/>
      <c r="B374" s="191"/>
      <c r="C374" s="150"/>
      <c r="D374" s="100"/>
      <c r="E374" s="100"/>
      <c r="F374" s="101"/>
      <c r="G374" s="225"/>
      <c r="H374" s="102"/>
      <c r="I374" s="224"/>
      <c r="J374" s="123"/>
      <c r="K374" s="188"/>
      <c r="L374" s="188"/>
      <c r="M374" s="188"/>
      <c r="N374" s="188"/>
      <c r="O374" s="188"/>
      <c r="P374" s="188"/>
      <c r="Q374" s="188"/>
      <c r="R374" s="188"/>
      <c r="S374" s="189"/>
      <c r="T374" s="189"/>
      <c r="U374" s="189"/>
      <c r="V374" s="190"/>
      <c r="W374" s="282"/>
      <c r="X374" s="147"/>
      <c r="Y374" s="149"/>
      <c r="Z374" s="149"/>
      <c r="AA374" s="142"/>
      <c r="AB374" s="142"/>
    </row>
    <row r="375" spans="1:28" s="144" customFormat="1" x14ac:dyDescent="0.2">
      <c r="A375" s="142"/>
      <c r="B375" s="191"/>
      <c r="C375" s="150"/>
      <c r="D375" s="100"/>
      <c r="E375" s="100"/>
      <c r="F375" s="101"/>
      <c r="G375" s="225"/>
      <c r="H375" s="102"/>
      <c r="I375" s="224"/>
      <c r="J375" s="123"/>
      <c r="K375" s="188"/>
      <c r="L375" s="188"/>
      <c r="M375" s="188"/>
      <c r="N375" s="188"/>
      <c r="O375" s="188"/>
      <c r="P375" s="188"/>
      <c r="Q375" s="188"/>
      <c r="R375" s="188"/>
      <c r="S375" s="189"/>
      <c r="T375" s="189"/>
      <c r="U375" s="189"/>
      <c r="V375" s="190"/>
      <c r="W375" s="282"/>
      <c r="X375" s="147"/>
      <c r="Y375" s="149"/>
      <c r="Z375" s="149"/>
      <c r="AA375" s="142"/>
      <c r="AB375" s="142"/>
    </row>
    <row r="376" spans="1:28" s="144" customFormat="1" x14ac:dyDescent="0.2">
      <c r="A376" s="142"/>
      <c r="B376" s="191"/>
      <c r="C376" s="150"/>
      <c r="D376" s="100"/>
      <c r="E376" s="100"/>
      <c r="F376" s="101"/>
      <c r="G376" s="225"/>
      <c r="H376" s="102"/>
      <c r="I376" s="224"/>
      <c r="J376" s="123"/>
      <c r="K376" s="188"/>
      <c r="L376" s="188"/>
      <c r="M376" s="188"/>
      <c r="N376" s="188"/>
      <c r="O376" s="188"/>
      <c r="P376" s="188"/>
      <c r="Q376" s="188"/>
      <c r="R376" s="188"/>
      <c r="S376" s="189"/>
      <c r="T376" s="189"/>
      <c r="U376" s="189"/>
      <c r="V376" s="190"/>
      <c r="W376" s="282"/>
      <c r="X376" s="147"/>
      <c r="Y376" s="149"/>
      <c r="Z376" s="149"/>
      <c r="AA376" s="142"/>
      <c r="AB376" s="142"/>
    </row>
    <row r="377" spans="1:28" s="144" customFormat="1" x14ac:dyDescent="0.2">
      <c r="A377" s="142"/>
      <c r="B377" s="191"/>
      <c r="C377" s="150"/>
      <c r="D377" s="100"/>
      <c r="E377" s="100"/>
      <c r="F377" s="101"/>
      <c r="G377" s="225"/>
      <c r="H377" s="102"/>
      <c r="I377" s="224"/>
      <c r="J377" s="123"/>
      <c r="K377" s="188"/>
      <c r="L377" s="188"/>
      <c r="M377" s="188"/>
      <c r="N377" s="188"/>
      <c r="O377" s="188"/>
      <c r="P377" s="188"/>
      <c r="Q377" s="188"/>
      <c r="R377" s="188"/>
      <c r="S377" s="189"/>
      <c r="T377" s="189"/>
      <c r="U377" s="189"/>
      <c r="V377" s="190"/>
      <c r="W377" s="282"/>
      <c r="X377" s="147"/>
      <c r="Y377" s="149"/>
      <c r="Z377" s="149"/>
      <c r="AA377" s="142"/>
      <c r="AB377" s="142"/>
    </row>
    <row r="378" spans="1:28" s="144" customFormat="1" x14ac:dyDescent="0.2">
      <c r="A378" s="142"/>
      <c r="B378" s="191"/>
      <c r="C378" s="150"/>
      <c r="D378" s="100"/>
      <c r="E378" s="100"/>
      <c r="F378" s="101"/>
      <c r="G378" s="225"/>
      <c r="H378" s="102"/>
      <c r="I378" s="224"/>
      <c r="J378" s="123"/>
      <c r="K378" s="188"/>
      <c r="L378" s="188"/>
      <c r="M378" s="188"/>
      <c r="N378" s="188"/>
      <c r="O378" s="188"/>
      <c r="P378" s="188"/>
      <c r="Q378" s="188"/>
      <c r="R378" s="188"/>
      <c r="S378" s="189"/>
      <c r="T378" s="189"/>
      <c r="U378" s="189"/>
      <c r="V378" s="190"/>
      <c r="W378" s="282"/>
      <c r="X378" s="147"/>
      <c r="Y378" s="149"/>
      <c r="Z378" s="149"/>
      <c r="AA378" s="142"/>
      <c r="AB378" s="142"/>
    </row>
    <row r="379" spans="1:28" s="144" customFormat="1" x14ac:dyDescent="0.2">
      <c r="A379" s="142"/>
      <c r="B379" s="191"/>
      <c r="C379" s="150"/>
      <c r="D379" s="100"/>
      <c r="E379" s="100"/>
      <c r="F379" s="101"/>
      <c r="G379" s="225"/>
      <c r="H379" s="102"/>
      <c r="I379" s="224"/>
      <c r="J379" s="123"/>
      <c r="K379" s="188"/>
      <c r="L379" s="188"/>
      <c r="M379" s="188"/>
      <c r="N379" s="188"/>
      <c r="O379" s="188"/>
      <c r="P379" s="188"/>
      <c r="Q379" s="188"/>
      <c r="R379" s="188"/>
      <c r="S379" s="189"/>
      <c r="T379" s="189"/>
      <c r="U379" s="189"/>
      <c r="V379" s="190"/>
      <c r="W379" s="282"/>
      <c r="X379" s="147"/>
      <c r="Y379" s="149"/>
      <c r="Z379" s="149"/>
      <c r="AA379" s="142"/>
      <c r="AB379" s="142"/>
    </row>
    <row r="380" spans="1:28" s="144" customFormat="1" x14ac:dyDescent="0.2">
      <c r="A380" s="142"/>
      <c r="B380" s="191"/>
      <c r="C380" s="150"/>
      <c r="D380" s="100"/>
      <c r="E380" s="100"/>
      <c r="F380" s="101"/>
      <c r="G380" s="225"/>
      <c r="H380" s="102"/>
      <c r="I380" s="224"/>
      <c r="J380" s="123"/>
      <c r="K380" s="188"/>
      <c r="L380" s="188"/>
      <c r="M380" s="188"/>
      <c r="N380" s="188"/>
      <c r="O380" s="188"/>
      <c r="P380" s="188"/>
      <c r="Q380" s="188"/>
      <c r="R380" s="188"/>
      <c r="S380" s="189"/>
      <c r="T380" s="189"/>
      <c r="U380" s="189"/>
      <c r="V380" s="190"/>
      <c r="W380" s="282"/>
      <c r="X380" s="147"/>
      <c r="Y380" s="149"/>
      <c r="Z380" s="149"/>
      <c r="AA380" s="142"/>
      <c r="AB380" s="142"/>
    </row>
    <row r="381" spans="1:28" s="144" customFormat="1" x14ac:dyDescent="0.2">
      <c r="A381" s="142"/>
      <c r="B381" s="191"/>
      <c r="C381" s="150"/>
      <c r="D381" s="100"/>
      <c r="E381" s="100"/>
      <c r="F381" s="101"/>
      <c r="G381" s="225"/>
      <c r="H381" s="102"/>
      <c r="I381" s="224"/>
      <c r="J381" s="123"/>
      <c r="K381" s="188"/>
      <c r="L381" s="188"/>
      <c r="M381" s="188"/>
      <c r="N381" s="188"/>
      <c r="O381" s="188"/>
      <c r="P381" s="188"/>
      <c r="Q381" s="188"/>
      <c r="R381" s="188"/>
      <c r="S381" s="189"/>
      <c r="T381" s="189"/>
      <c r="U381" s="189"/>
      <c r="V381" s="190"/>
      <c r="W381" s="282"/>
      <c r="X381" s="147"/>
      <c r="Y381" s="149"/>
      <c r="Z381" s="149"/>
      <c r="AA381" s="142"/>
      <c r="AB381" s="142"/>
    </row>
    <row r="382" spans="1:28" s="144" customFormat="1" x14ac:dyDescent="0.2">
      <c r="A382" s="142"/>
      <c r="B382" s="191"/>
      <c r="C382" s="150"/>
      <c r="D382" s="100"/>
      <c r="E382" s="100"/>
      <c r="F382" s="101"/>
      <c r="G382" s="225"/>
      <c r="H382" s="102"/>
      <c r="I382" s="224"/>
      <c r="J382" s="123"/>
      <c r="K382" s="188"/>
      <c r="L382" s="188"/>
      <c r="M382" s="188"/>
      <c r="N382" s="188"/>
      <c r="O382" s="188"/>
      <c r="P382" s="188"/>
      <c r="Q382" s="188"/>
      <c r="R382" s="188"/>
      <c r="S382" s="189"/>
      <c r="T382" s="189"/>
      <c r="U382" s="189"/>
      <c r="V382" s="190"/>
      <c r="W382" s="282"/>
      <c r="X382" s="147"/>
      <c r="Y382" s="149"/>
      <c r="Z382" s="149"/>
      <c r="AA382" s="142"/>
      <c r="AB382" s="142"/>
    </row>
    <row r="383" spans="1:28" s="144" customFormat="1" x14ac:dyDescent="0.2">
      <c r="A383" s="142"/>
      <c r="B383" s="191"/>
      <c r="C383" s="150"/>
      <c r="D383" s="100"/>
      <c r="E383" s="100"/>
      <c r="F383" s="101"/>
      <c r="G383" s="225"/>
      <c r="H383" s="102"/>
      <c r="I383" s="224"/>
      <c r="J383" s="123"/>
      <c r="K383" s="188"/>
      <c r="L383" s="188"/>
      <c r="M383" s="188"/>
      <c r="N383" s="188"/>
      <c r="O383" s="188"/>
      <c r="P383" s="188"/>
      <c r="Q383" s="188"/>
      <c r="R383" s="188"/>
      <c r="S383" s="189"/>
      <c r="T383" s="189"/>
      <c r="U383" s="189"/>
      <c r="V383" s="190"/>
      <c r="W383" s="282"/>
      <c r="X383" s="147"/>
      <c r="Y383" s="149"/>
      <c r="Z383" s="149"/>
      <c r="AA383" s="142"/>
      <c r="AB383" s="142"/>
    </row>
    <row r="384" spans="1:28" s="144" customFormat="1" x14ac:dyDescent="0.2">
      <c r="A384" s="142"/>
      <c r="B384" s="191"/>
      <c r="C384" s="150"/>
      <c r="D384" s="100"/>
      <c r="E384" s="100"/>
      <c r="F384" s="101"/>
      <c r="G384" s="225"/>
      <c r="H384" s="102"/>
      <c r="I384" s="224"/>
      <c r="J384" s="123"/>
      <c r="K384" s="188"/>
      <c r="L384" s="188"/>
      <c r="M384" s="188"/>
      <c r="N384" s="188"/>
      <c r="O384" s="188"/>
      <c r="P384" s="188"/>
      <c r="Q384" s="188"/>
      <c r="R384" s="188"/>
      <c r="S384" s="189"/>
      <c r="T384" s="189"/>
      <c r="U384" s="189"/>
      <c r="V384" s="190"/>
      <c r="W384" s="282"/>
      <c r="X384" s="147"/>
      <c r="Y384" s="149"/>
      <c r="Z384" s="149"/>
      <c r="AA384" s="142"/>
      <c r="AB384" s="142"/>
    </row>
    <row r="385" spans="1:28" s="144" customFormat="1" x14ac:dyDescent="0.2">
      <c r="A385" s="142"/>
      <c r="B385" s="191"/>
      <c r="C385" s="150"/>
      <c r="D385" s="100"/>
      <c r="E385" s="100"/>
      <c r="F385" s="101"/>
      <c r="G385" s="225"/>
      <c r="H385" s="102"/>
      <c r="I385" s="224"/>
      <c r="J385" s="123"/>
      <c r="K385" s="188"/>
      <c r="L385" s="188"/>
      <c r="M385" s="188"/>
      <c r="N385" s="188"/>
      <c r="O385" s="188"/>
      <c r="P385" s="188"/>
      <c r="Q385" s="188"/>
      <c r="R385" s="188"/>
      <c r="S385" s="189"/>
      <c r="T385" s="189"/>
      <c r="U385" s="189"/>
      <c r="V385" s="190"/>
      <c r="W385" s="282"/>
      <c r="X385" s="147"/>
      <c r="Y385" s="149"/>
      <c r="Z385" s="149"/>
      <c r="AA385" s="142"/>
      <c r="AB385" s="142"/>
    </row>
    <row r="386" spans="1:28" s="144" customFormat="1" x14ac:dyDescent="0.2">
      <c r="A386" s="142"/>
      <c r="B386" s="191"/>
      <c r="C386" s="150"/>
      <c r="D386" s="100"/>
      <c r="E386" s="100"/>
      <c r="F386" s="101"/>
      <c r="G386" s="225"/>
      <c r="H386" s="102"/>
      <c r="I386" s="224"/>
      <c r="J386" s="123"/>
      <c r="K386" s="188"/>
      <c r="L386" s="188"/>
      <c r="M386" s="188"/>
      <c r="N386" s="188"/>
      <c r="O386" s="188"/>
      <c r="P386" s="188"/>
      <c r="Q386" s="188"/>
      <c r="R386" s="188"/>
      <c r="S386" s="189"/>
      <c r="T386" s="189"/>
      <c r="U386" s="189"/>
      <c r="V386" s="190"/>
      <c r="W386" s="282"/>
      <c r="X386" s="147"/>
      <c r="Y386" s="149"/>
      <c r="Z386" s="149"/>
      <c r="AA386" s="142"/>
      <c r="AB386" s="142"/>
    </row>
    <row r="387" spans="1:28" s="144" customFormat="1" x14ac:dyDescent="0.2">
      <c r="A387" s="142"/>
      <c r="B387" s="191"/>
      <c r="C387" s="150"/>
      <c r="D387" s="100"/>
      <c r="E387" s="100"/>
      <c r="F387" s="101"/>
      <c r="G387" s="225"/>
      <c r="H387" s="102"/>
      <c r="I387" s="224"/>
      <c r="J387" s="123"/>
      <c r="K387" s="188"/>
      <c r="L387" s="188"/>
      <c r="M387" s="188"/>
      <c r="N387" s="188"/>
      <c r="O387" s="188"/>
      <c r="P387" s="188"/>
      <c r="Q387" s="188"/>
      <c r="R387" s="188"/>
      <c r="S387" s="189"/>
      <c r="T387" s="189"/>
      <c r="U387" s="189"/>
      <c r="V387" s="190"/>
      <c r="W387" s="282"/>
      <c r="X387" s="147"/>
      <c r="Y387" s="149"/>
      <c r="Z387" s="149"/>
      <c r="AA387" s="142"/>
      <c r="AB387" s="142"/>
    </row>
    <row r="388" spans="1:28" s="144" customFormat="1" x14ac:dyDescent="0.2">
      <c r="A388" s="142"/>
      <c r="B388" s="191"/>
      <c r="C388" s="150"/>
      <c r="D388" s="100"/>
      <c r="E388" s="100"/>
      <c r="F388" s="101"/>
      <c r="G388" s="225"/>
      <c r="H388" s="102"/>
      <c r="I388" s="224"/>
      <c r="J388" s="123"/>
      <c r="K388" s="188"/>
      <c r="L388" s="188"/>
      <c r="M388" s="188"/>
      <c r="N388" s="188"/>
      <c r="O388" s="188"/>
      <c r="P388" s="188"/>
      <c r="Q388" s="188"/>
      <c r="R388" s="188"/>
      <c r="S388" s="189"/>
      <c r="T388" s="189"/>
      <c r="U388" s="189"/>
      <c r="V388" s="190"/>
      <c r="W388" s="282"/>
      <c r="X388" s="147"/>
      <c r="Y388" s="149"/>
      <c r="Z388" s="149"/>
      <c r="AA388" s="142"/>
      <c r="AB388" s="142"/>
    </row>
    <row r="389" spans="1:28" s="144" customFormat="1" x14ac:dyDescent="0.2">
      <c r="A389" s="142"/>
      <c r="B389" s="191"/>
      <c r="C389" s="150"/>
      <c r="D389" s="100"/>
      <c r="E389" s="100"/>
      <c r="F389" s="101"/>
      <c r="G389" s="225"/>
      <c r="H389" s="102"/>
      <c r="I389" s="224"/>
      <c r="J389" s="123"/>
      <c r="K389" s="188"/>
      <c r="L389" s="188"/>
      <c r="M389" s="188"/>
      <c r="N389" s="188"/>
      <c r="O389" s="188"/>
      <c r="P389" s="188"/>
      <c r="Q389" s="188"/>
      <c r="R389" s="188"/>
      <c r="S389" s="189"/>
      <c r="T389" s="189"/>
      <c r="U389" s="189"/>
      <c r="V389" s="190"/>
      <c r="W389" s="282"/>
      <c r="X389" s="147"/>
      <c r="Y389" s="149"/>
      <c r="Z389" s="149"/>
      <c r="AA389" s="142"/>
      <c r="AB389" s="142"/>
    </row>
    <row r="390" spans="1:28" s="144" customFormat="1" x14ac:dyDescent="0.2">
      <c r="A390" s="142"/>
      <c r="B390" s="191"/>
      <c r="C390" s="150"/>
      <c r="D390" s="100"/>
      <c r="E390" s="100"/>
      <c r="F390" s="101"/>
      <c r="G390" s="225"/>
      <c r="H390" s="102"/>
      <c r="I390" s="224"/>
      <c r="J390" s="123"/>
      <c r="K390" s="188"/>
      <c r="L390" s="188"/>
      <c r="M390" s="188"/>
      <c r="N390" s="188"/>
      <c r="O390" s="188"/>
      <c r="P390" s="188"/>
      <c r="Q390" s="188"/>
      <c r="R390" s="188"/>
      <c r="S390" s="189"/>
      <c r="T390" s="189"/>
      <c r="U390" s="189"/>
      <c r="V390" s="190"/>
      <c r="W390" s="282"/>
      <c r="X390" s="147"/>
      <c r="Y390" s="149"/>
      <c r="Z390" s="149"/>
      <c r="AA390" s="142"/>
      <c r="AB390" s="142"/>
    </row>
    <row r="391" spans="1:28" s="144" customFormat="1" x14ac:dyDescent="0.2">
      <c r="A391" s="142"/>
      <c r="B391" s="191"/>
      <c r="C391" s="150"/>
      <c r="D391" s="100"/>
      <c r="E391" s="100"/>
      <c r="F391" s="101"/>
      <c r="G391" s="225"/>
      <c r="H391" s="102"/>
      <c r="I391" s="224"/>
      <c r="J391" s="123"/>
      <c r="K391" s="188"/>
      <c r="L391" s="188"/>
      <c r="M391" s="188"/>
      <c r="N391" s="188"/>
      <c r="O391" s="188"/>
      <c r="P391" s="188"/>
      <c r="Q391" s="188"/>
      <c r="R391" s="188"/>
      <c r="S391" s="189"/>
      <c r="T391" s="189"/>
      <c r="U391" s="189"/>
      <c r="V391" s="190"/>
      <c r="W391" s="282"/>
      <c r="X391" s="147"/>
      <c r="Y391" s="149"/>
      <c r="Z391" s="149"/>
      <c r="AA391" s="142"/>
      <c r="AB391" s="142"/>
    </row>
    <row r="392" spans="1:28" s="144" customFormat="1" x14ac:dyDescent="0.2">
      <c r="A392" s="142"/>
      <c r="B392" s="191"/>
      <c r="C392" s="150"/>
      <c r="D392" s="100"/>
      <c r="E392" s="100"/>
      <c r="F392" s="101"/>
      <c r="G392" s="225"/>
      <c r="H392" s="102"/>
      <c r="I392" s="224"/>
      <c r="J392" s="123"/>
      <c r="K392" s="188"/>
      <c r="L392" s="188"/>
      <c r="M392" s="188"/>
      <c r="N392" s="188"/>
      <c r="O392" s="188"/>
      <c r="P392" s="188"/>
      <c r="Q392" s="188"/>
      <c r="R392" s="188"/>
      <c r="S392" s="189"/>
      <c r="T392" s="189"/>
      <c r="U392" s="189"/>
      <c r="V392" s="190"/>
      <c r="W392" s="282"/>
      <c r="X392" s="147"/>
      <c r="Y392" s="149"/>
      <c r="Z392" s="149"/>
      <c r="AA392" s="142"/>
      <c r="AB392" s="142"/>
    </row>
    <row r="393" spans="1:28" s="144" customFormat="1" x14ac:dyDescent="0.2">
      <c r="A393" s="142"/>
      <c r="B393" s="191"/>
      <c r="C393" s="150"/>
      <c r="D393" s="100"/>
      <c r="E393" s="100"/>
      <c r="F393" s="101"/>
      <c r="G393" s="225"/>
      <c r="H393" s="102"/>
      <c r="I393" s="224"/>
      <c r="J393" s="123"/>
      <c r="K393" s="188"/>
      <c r="L393" s="188"/>
      <c r="M393" s="188"/>
      <c r="N393" s="188"/>
      <c r="O393" s="188"/>
      <c r="P393" s="188"/>
      <c r="Q393" s="188"/>
      <c r="R393" s="188"/>
      <c r="S393" s="189"/>
      <c r="T393" s="189"/>
      <c r="U393" s="189"/>
      <c r="V393" s="190"/>
      <c r="W393" s="282"/>
      <c r="X393" s="147"/>
      <c r="Y393" s="149"/>
      <c r="Z393" s="149"/>
      <c r="AA393" s="142"/>
      <c r="AB393" s="142"/>
    </row>
    <row r="394" spans="1:28" s="144" customFormat="1" x14ac:dyDescent="0.2">
      <c r="A394" s="142"/>
      <c r="B394" s="191"/>
      <c r="C394" s="150"/>
      <c r="D394" s="100"/>
      <c r="E394" s="100"/>
      <c r="F394" s="101"/>
      <c r="G394" s="225"/>
      <c r="H394" s="102"/>
      <c r="I394" s="224"/>
      <c r="J394" s="123"/>
      <c r="K394" s="188"/>
      <c r="L394" s="188"/>
      <c r="M394" s="188"/>
      <c r="N394" s="188"/>
      <c r="O394" s="188"/>
      <c r="P394" s="188"/>
      <c r="Q394" s="188"/>
      <c r="R394" s="188"/>
      <c r="S394" s="189"/>
      <c r="T394" s="189"/>
      <c r="U394" s="189"/>
      <c r="V394" s="190"/>
      <c r="W394" s="282"/>
      <c r="X394" s="147"/>
      <c r="Y394" s="149"/>
      <c r="Z394" s="149"/>
      <c r="AA394" s="142"/>
      <c r="AB394" s="142"/>
    </row>
    <row r="395" spans="1:28" s="144" customFormat="1" x14ac:dyDescent="0.2">
      <c r="A395" s="142"/>
      <c r="B395" s="191"/>
      <c r="C395" s="150"/>
      <c r="D395" s="100"/>
      <c r="E395" s="100"/>
      <c r="F395" s="101"/>
      <c r="G395" s="225"/>
      <c r="H395" s="102"/>
      <c r="I395" s="224"/>
      <c r="J395" s="123"/>
      <c r="K395" s="188"/>
      <c r="L395" s="188"/>
      <c r="M395" s="188"/>
      <c r="N395" s="188"/>
      <c r="O395" s="188"/>
      <c r="P395" s="188"/>
      <c r="Q395" s="188"/>
      <c r="R395" s="188"/>
      <c r="S395" s="189"/>
      <c r="T395" s="189"/>
      <c r="U395" s="189"/>
      <c r="V395" s="190"/>
      <c r="W395" s="282"/>
      <c r="X395" s="147"/>
      <c r="Y395" s="149"/>
      <c r="Z395" s="149"/>
      <c r="AA395" s="142"/>
      <c r="AB395" s="142"/>
    </row>
    <row r="396" spans="1:28" s="144" customFormat="1" x14ac:dyDescent="0.2">
      <c r="A396" s="142"/>
      <c r="B396" s="191"/>
      <c r="C396" s="150"/>
      <c r="D396" s="100"/>
      <c r="E396" s="100"/>
      <c r="F396" s="101"/>
      <c r="G396" s="225"/>
      <c r="H396" s="102"/>
      <c r="I396" s="224"/>
      <c r="J396" s="123"/>
      <c r="K396" s="188"/>
      <c r="L396" s="188"/>
      <c r="M396" s="188"/>
      <c r="N396" s="188"/>
      <c r="O396" s="188"/>
      <c r="P396" s="188"/>
      <c r="Q396" s="188"/>
      <c r="R396" s="188"/>
      <c r="S396" s="189"/>
      <c r="T396" s="189"/>
      <c r="U396" s="189"/>
      <c r="V396" s="190"/>
      <c r="W396" s="282"/>
      <c r="X396" s="147"/>
      <c r="Y396" s="149"/>
      <c r="Z396" s="149"/>
      <c r="AA396" s="142"/>
      <c r="AB396" s="142"/>
    </row>
    <row r="397" spans="1:28" s="144" customFormat="1" x14ac:dyDescent="0.2">
      <c r="A397" s="142"/>
      <c r="B397" s="191"/>
      <c r="C397" s="150"/>
      <c r="D397" s="100"/>
      <c r="E397" s="100"/>
      <c r="F397" s="101"/>
      <c r="G397" s="225"/>
      <c r="H397" s="102"/>
      <c r="I397" s="224"/>
      <c r="J397" s="123"/>
      <c r="K397" s="188"/>
      <c r="L397" s="188"/>
      <c r="M397" s="188"/>
      <c r="N397" s="188"/>
      <c r="O397" s="188"/>
      <c r="P397" s="188"/>
      <c r="Q397" s="188"/>
      <c r="R397" s="188"/>
      <c r="S397" s="189"/>
      <c r="T397" s="189"/>
      <c r="U397" s="189"/>
      <c r="V397" s="190"/>
      <c r="W397" s="282"/>
      <c r="X397" s="147"/>
      <c r="Y397" s="149"/>
      <c r="Z397" s="149"/>
      <c r="AA397" s="142"/>
      <c r="AB397" s="142"/>
    </row>
    <row r="398" spans="1:28" s="144" customFormat="1" x14ac:dyDescent="0.2">
      <c r="A398" s="142"/>
      <c r="B398" s="191"/>
      <c r="C398" s="150"/>
      <c r="D398" s="100"/>
      <c r="E398" s="100"/>
      <c r="F398" s="101"/>
      <c r="G398" s="225"/>
      <c r="H398" s="102"/>
      <c r="I398" s="224"/>
      <c r="J398" s="123"/>
      <c r="K398" s="188"/>
      <c r="L398" s="188"/>
      <c r="M398" s="188"/>
      <c r="N398" s="188"/>
      <c r="O398" s="188"/>
      <c r="P398" s="188"/>
      <c r="Q398" s="188"/>
      <c r="R398" s="188"/>
      <c r="S398" s="189"/>
      <c r="T398" s="189"/>
      <c r="U398" s="189"/>
      <c r="V398" s="190"/>
      <c r="W398" s="282"/>
      <c r="X398" s="147"/>
      <c r="Y398" s="149"/>
      <c r="Z398" s="149"/>
      <c r="AA398" s="142"/>
      <c r="AB398" s="142"/>
    </row>
    <row r="399" spans="1:28" s="144" customFormat="1" x14ac:dyDescent="0.2">
      <c r="A399" s="142"/>
      <c r="B399" s="191"/>
      <c r="C399" s="150"/>
      <c r="D399" s="100"/>
      <c r="E399" s="100"/>
      <c r="F399" s="101"/>
      <c r="G399" s="225"/>
      <c r="H399" s="102"/>
      <c r="I399" s="224"/>
      <c r="J399" s="123"/>
      <c r="K399" s="188"/>
      <c r="L399" s="188"/>
      <c r="M399" s="188"/>
      <c r="N399" s="188"/>
      <c r="O399" s="188"/>
      <c r="P399" s="188"/>
      <c r="Q399" s="188"/>
      <c r="R399" s="188"/>
      <c r="S399" s="189"/>
      <c r="T399" s="189"/>
      <c r="U399" s="189"/>
      <c r="V399" s="190"/>
      <c r="W399" s="282"/>
      <c r="X399" s="147"/>
      <c r="Y399" s="149"/>
      <c r="Z399" s="149"/>
      <c r="AA399" s="142"/>
      <c r="AB399" s="142"/>
    </row>
    <row r="400" spans="1:28" s="144" customFormat="1" x14ac:dyDescent="0.2">
      <c r="A400" s="142"/>
      <c r="B400" s="191"/>
      <c r="C400" s="150"/>
      <c r="D400" s="100"/>
      <c r="E400" s="100"/>
      <c r="F400" s="101"/>
      <c r="G400" s="225"/>
      <c r="H400" s="102"/>
      <c r="I400" s="224"/>
      <c r="J400" s="123"/>
      <c r="K400" s="188"/>
      <c r="L400" s="188"/>
      <c r="M400" s="188"/>
      <c r="N400" s="188"/>
      <c r="O400" s="188"/>
      <c r="P400" s="188"/>
      <c r="Q400" s="188"/>
      <c r="R400" s="188"/>
      <c r="S400" s="189"/>
      <c r="T400" s="189"/>
      <c r="U400" s="189"/>
      <c r="V400" s="190"/>
      <c r="W400" s="282"/>
      <c r="X400" s="147"/>
      <c r="Y400" s="149"/>
      <c r="Z400" s="149"/>
      <c r="AA400" s="142"/>
      <c r="AB400" s="142"/>
    </row>
    <row r="401" spans="1:28" s="144" customFormat="1" x14ac:dyDescent="0.2">
      <c r="A401" s="142"/>
      <c r="B401" s="191"/>
      <c r="C401" s="150"/>
      <c r="D401" s="100"/>
      <c r="E401" s="100"/>
      <c r="F401" s="101"/>
      <c r="G401" s="225"/>
      <c r="H401" s="102"/>
      <c r="I401" s="224"/>
      <c r="J401" s="123"/>
      <c r="K401" s="188"/>
      <c r="L401" s="188"/>
      <c r="M401" s="188"/>
      <c r="N401" s="188"/>
      <c r="O401" s="188"/>
      <c r="P401" s="188"/>
      <c r="Q401" s="188"/>
      <c r="R401" s="188"/>
      <c r="S401" s="189"/>
      <c r="T401" s="189"/>
      <c r="U401" s="189"/>
      <c r="V401" s="190"/>
      <c r="W401" s="282"/>
      <c r="X401" s="147"/>
      <c r="Y401" s="149"/>
      <c r="Z401" s="149"/>
      <c r="AA401" s="142"/>
      <c r="AB401" s="142"/>
    </row>
    <row r="402" spans="1:28" s="144" customFormat="1" x14ac:dyDescent="0.2">
      <c r="A402" s="142"/>
      <c r="B402" s="191"/>
      <c r="C402" s="150"/>
      <c r="D402" s="100"/>
      <c r="E402" s="100"/>
      <c r="F402" s="101"/>
      <c r="G402" s="225"/>
      <c r="H402" s="102"/>
      <c r="I402" s="224"/>
      <c r="J402" s="123"/>
      <c r="K402" s="188"/>
      <c r="L402" s="188"/>
      <c r="M402" s="188"/>
      <c r="N402" s="188"/>
      <c r="O402" s="188"/>
      <c r="P402" s="188"/>
      <c r="Q402" s="188"/>
      <c r="R402" s="188"/>
      <c r="S402" s="189"/>
      <c r="T402" s="189"/>
      <c r="U402" s="189"/>
      <c r="V402" s="190"/>
      <c r="W402" s="282"/>
      <c r="X402" s="147"/>
      <c r="Y402" s="149"/>
      <c r="Z402" s="149"/>
      <c r="AA402" s="142"/>
      <c r="AB402" s="142"/>
    </row>
    <row r="403" spans="1:28" s="144" customFormat="1" x14ac:dyDescent="0.2">
      <c r="A403" s="142"/>
      <c r="B403" s="191"/>
      <c r="C403" s="150"/>
      <c r="D403" s="100"/>
      <c r="E403" s="100"/>
      <c r="F403" s="101"/>
      <c r="G403" s="225"/>
      <c r="H403" s="102"/>
      <c r="I403" s="224"/>
      <c r="J403" s="123"/>
      <c r="K403" s="188"/>
      <c r="L403" s="188"/>
      <c r="M403" s="188"/>
      <c r="N403" s="188"/>
      <c r="O403" s="188"/>
      <c r="P403" s="188"/>
      <c r="Q403" s="188"/>
      <c r="R403" s="188"/>
      <c r="S403" s="189"/>
      <c r="T403" s="189"/>
      <c r="U403" s="189"/>
      <c r="V403" s="190"/>
      <c r="W403" s="282"/>
      <c r="X403" s="147"/>
      <c r="Y403" s="149"/>
      <c r="Z403" s="149"/>
      <c r="AA403" s="142"/>
      <c r="AB403" s="142"/>
    </row>
    <row r="404" spans="1:28" s="144" customFormat="1" x14ac:dyDescent="0.2">
      <c r="A404" s="142"/>
      <c r="B404" s="191"/>
      <c r="C404" s="150"/>
      <c r="D404" s="100"/>
      <c r="E404" s="100"/>
      <c r="F404" s="101"/>
      <c r="G404" s="225"/>
      <c r="H404" s="102"/>
      <c r="I404" s="224"/>
      <c r="J404" s="123"/>
      <c r="K404" s="188"/>
      <c r="L404" s="188"/>
      <c r="M404" s="188"/>
      <c r="N404" s="188"/>
      <c r="O404" s="188"/>
      <c r="P404" s="188"/>
      <c r="Q404" s="188"/>
      <c r="R404" s="188"/>
      <c r="S404" s="189"/>
      <c r="T404" s="189"/>
      <c r="U404" s="189"/>
      <c r="V404" s="190"/>
      <c r="W404" s="282"/>
      <c r="X404" s="147"/>
      <c r="Y404" s="149"/>
      <c r="Z404" s="149"/>
      <c r="AA404" s="142"/>
      <c r="AB404" s="142"/>
    </row>
    <row r="405" spans="1:28" s="144" customFormat="1" x14ac:dyDescent="0.2">
      <c r="A405" s="142"/>
      <c r="B405" s="191"/>
      <c r="C405" s="150"/>
      <c r="D405" s="100"/>
      <c r="E405" s="100"/>
      <c r="F405" s="101"/>
      <c r="G405" s="225"/>
      <c r="H405" s="102"/>
      <c r="I405" s="224"/>
      <c r="J405" s="123"/>
      <c r="K405" s="188"/>
      <c r="L405" s="188"/>
      <c r="M405" s="188"/>
      <c r="N405" s="188"/>
      <c r="O405" s="188"/>
      <c r="P405" s="188"/>
      <c r="Q405" s="188"/>
      <c r="R405" s="188"/>
      <c r="S405" s="189"/>
      <c r="T405" s="189"/>
      <c r="U405" s="189"/>
      <c r="V405" s="190"/>
      <c r="W405" s="282"/>
      <c r="X405" s="147"/>
      <c r="Y405" s="149"/>
      <c r="Z405" s="149"/>
      <c r="AA405" s="142"/>
      <c r="AB405" s="142"/>
    </row>
    <row r="406" spans="1:28" s="144" customFormat="1" x14ac:dyDescent="0.2">
      <c r="A406" s="142"/>
      <c r="B406" s="191"/>
      <c r="C406" s="150"/>
      <c r="D406" s="100"/>
      <c r="E406" s="100"/>
      <c r="F406" s="101"/>
      <c r="G406" s="225"/>
      <c r="H406" s="102"/>
      <c r="I406" s="224"/>
      <c r="J406" s="123"/>
      <c r="K406" s="188"/>
      <c r="L406" s="188"/>
      <c r="M406" s="188"/>
      <c r="N406" s="188"/>
      <c r="O406" s="188"/>
      <c r="P406" s="188"/>
      <c r="Q406" s="188"/>
      <c r="R406" s="188"/>
      <c r="S406" s="189"/>
      <c r="T406" s="189"/>
      <c r="U406" s="189"/>
      <c r="V406" s="190"/>
      <c r="W406" s="282"/>
      <c r="X406" s="147"/>
      <c r="Y406" s="149"/>
      <c r="Z406" s="149"/>
      <c r="AA406" s="142"/>
      <c r="AB406" s="142"/>
    </row>
    <row r="407" spans="1:28" s="144" customFormat="1" x14ac:dyDescent="0.2">
      <c r="A407" s="142"/>
      <c r="B407" s="191"/>
      <c r="C407" s="150"/>
      <c r="D407" s="100"/>
      <c r="E407" s="100"/>
      <c r="F407" s="101"/>
      <c r="G407" s="225"/>
      <c r="H407" s="102"/>
      <c r="I407" s="224"/>
      <c r="J407" s="123"/>
      <c r="K407" s="188"/>
      <c r="L407" s="188"/>
      <c r="M407" s="188"/>
      <c r="N407" s="188"/>
      <c r="O407" s="188"/>
      <c r="P407" s="188"/>
      <c r="Q407" s="188"/>
      <c r="R407" s="188"/>
      <c r="S407" s="189"/>
      <c r="T407" s="189"/>
      <c r="U407" s="189"/>
      <c r="V407" s="190"/>
      <c r="W407" s="282"/>
      <c r="X407" s="147"/>
      <c r="Y407" s="149"/>
      <c r="Z407" s="149"/>
      <c r="AA407" s="142"/>
      <c r="AB407" s="142"/>
    </row>
    <row r="408" spans="1:28" s="144" customFormat="1" x14ac:dyDescent="0.2">
      <c r="A408" s="142"/>
      <c r="B408" s="191"/>
      <c r="C408" s="150"/>
      <c r="D408" s="100"/>
      <c r="E408" s="100"/>
      <c r="F408" s="101"/>
      <c r="G408" s="225"/>
      <c r="H408" s="102"/>
      <c r="I408" s="224"/>
      <c r="J408" s="123"/>
      <c r="K408" s="188"/>
      <c r="L408" s="188"/>
      <c r="M408" s="188"/>
      <c r="N408" s="188"/>
      <c r="O408" s="188"/>
      <c r="P408" s="188"/>
      <c r="Q408" s="188"/>
      <c r="R408" s="188"/>
      <c r="S408" s="189"/>
      <c r="T408" s="189"/>
      <c r="U408" s="189"/>
      <c r="V408" s="190"/>
      <c r="W408" s="282"/>
      <c r="X408" s="147"/>
      <c r="Y408" s="149"/>
      <c r="Z408" s="149"/>
      <c r="AA408" s="142"/>
      <c r="AB408" s="142"/>
    </row>
    <row r="409" spans="1:28" s="144" customFormat="1" x14ac:dyDescent="0.2">
      <c r="A409" s="142"/>
      <c r="B409" s="191"/>
      <c r="C409" s="150"/>
      <c r="D409" s="100"/>
      <c r="E409" s="100"/>
      <c r="F409" s="101"/>
      <c r="G409" s="225"/>
      <c r="H409" s="102"/>
      <c r="I409" s="224"/>
      <c r="J409" s="123"/>
      <c r="K409" s="188"/>
      <c r="L409" s="188"/>
      <c r="M409" s="188"/>
      <c r="N409" s="188"/>
      <c r="O409" s="188"/>
      <c r="P409" s="188"/>
      <c r="Q409" s="188"/>
      <c r="R409" s="188"/>
      <c r="S409" s="189"/>
      <c r="T409" s="189"/>
      <c r="U409" s="189"/>
      <c r="V409" s="190"/>
      <c r="W409" s="282"/>
      <c r="X409" s="147"/>
      <c r="Y409" s="149"/>
      <c r="Z409" s="149"/>
      <c r="AA409" s="142"/>
      <c r="AB409" s="142"/>
    </row>
    <row r="410" spans="1:28" s="144" customFormat="1" x14ac:dyDescent="0.2">
      <c r="A410" s="142"/>
      <c r="B410" s="191"/>
      <c r="C410" s="150"/>
      <c r="D410" s="100"/>
      <c r="E410" s="100"/>
      <c r="F410" s="101"/>
      <c r="G410" s="225"/>
      <c r="H410" s="102"/>
      <c r="I410" s="224"/>
      <c r="J410" s="123"/>
      <c r="K410" s="188"/>
      <c r="L410" s="188"/>
      <c r="M410" s="188"/>
      <c r="N410" s="188"/>
      <c r="O410" s="188"/>
      <c r="P410" s="188"/>
      <c r="Q410" s="188"/>
      <c r="R410" s="188"/>
      <c r="S410" s="189"/>
      <c r="T410" s="189"/>
      <c r="U410" s="189"/>
      <c r="V410" s="190"/>
      <c r="W410" s="282"/>
      <c r="X410" s="147"/>
      <c r="Y410" s="149"/>
      <c r="Z410" s="149"/>
      <c r="AA410" s="142"/>
      <c r="AB410" s="142"/>
    </row>
    <row r="411" spans="1:28" s="144" customFormat="1" x14ac:dyDescent="0.2">
      <c r="A411" s="142"/>
      <c r="B411" s="191"/>
      <c r="C411" s="150"/>
      <c r="D411" s="100"/>
      <c r="E411" s="100"/>
      <c r="F411" s="101"/>
      <c r="G411" s="225"/>
      <c r="H411" s="102"/>
      <c r="I411" s="224"/>
      <c r="J411" s="123"/>
      <c r="K411" s="188"/>
      <c r="L411" s="188"/>
      <c r="M411" s="188"/>
      <c r="N411" s="188"/>
      <c r="O411" s="188"/>
      <c r="P411" s="188"/>
      <c r="Q411" s="188"/>
      <c r="R411" s="188"/>
      <c r="S411" s="189"/>
      <c r="T411" s="189"/>
      <c r="U411" s="189"/>
      <c r="V411" s="190"/>
      <c r="W411" s="282"/>
      <c r="X411" s="147"/>
      <c r="Y411" s="149"/>
      <c r="Z411" s="149"/>
      <c r="AA411" s="142"/>
      <c r="AB411" s="142"/>
    </row>
    <row r="412" spans="1:28" s="144" customFormat="1" x14ac:dyDescent="0.2">
      <c r="A412" s="142"/>
      <c r="B412" s="191"/>
      <c r="C412" s="150"/>
      <c r="D412" s="100"/>
      <c r="E412" s="100"/>
      <c r="F412" s="101"/>
      <c r="G412" s="225"/>
      <c r="H412" s="102"/>
      <c r="I412" s="224"/>
      <c r="J412" s="123"/>
      <c r="K412" s="188"/>
      <c r="L412" s="188"/>
      <c r="M412" s="188"/>
      <c r="N412" s="188"/>
      <c r="O412" s="188"/>
      <c r="P412" s="188"/>
      <c r="Q412" s="188"/>
      <c r="R412" s="188"/>
      <c r="S412" s="189"/>
      <c r="T412" s="189"/>
      <c r="U412" s="189"/>
      <c r="V412" s="190"/>
      <c r="W412" s="282"/>
      <c r="X412" s="147"/>
      <c r="Y412" s="149"/>
      <c r="Z412" s="149"/>
      <c r="AA412" s="142"/>
      <c r="AB412" s="142"/>
    </row>
    <row r="413" spans="1:28" s="144" customFormat="1" x14ac:dyDescent="0.2">
      <c r="A413" s="142"/>
      <c r="B413" s="191"/>
      <c r="C413" s="150"/>
      <c r="D413" s="100"/>
      <c r="E413" s="100"/>
      <c r="F413" s="101"/>
      <c r="G413" s="225"/>
      <c r="H413" s="102"/>
      <c r="I413" s="224"/>
      <c r="J413" s="123"/>
      <c r="K413" s="188"/>
      <c r="L413" s="188"/>
      <c r="M413" s="188"/>
      <c r="N413" s="188"/>
      <c r="O413" s="188"/>
      <c r="P413" s="188"/>
      <c r="Q413" s="188"/>
      <c r="R413" s="188"/>
      <c r="S413" s="189"/>
      <c r="T413" s="189"/>
      <c r="U413" s="189"/>
      <c r="V413" s="190"/>
      <c r="W413" s="282"/>
      <c r="X413" s="147"/>
      <c r="Y413" s="149"/>
      <c r="Z413" s="149"/>
      <c r="AA413" s="142"/>
      <c r="AB413" s="142"/>
    </row>
    <row r="414" spans="1:28" s="144" customFormat="1" x14ac:dyDescent="0.2">
      <c r="A414" s="142"/>
      <c r="B414" s="191"/>
      <c r="C414" s="150"/>
      <c r="D414" s="100"/>
      <c r="E414" s="100"/>
      <c r="F414" s="101"/>
      <c r="G414" s="225"/>
      <c r="H414" s="102"/>
      <c r="I414" s="224"/>
      <c r="J414" s="123"/>
      <c r="K414" s="188"/>
      <c r="L414" s="188"/>
      <c r="M414" s="188"/>
      <c r="N414" s="188"/>
      <c r="O414" s="188"/>
      <c r="P414" s="188"/>
      <c r="Q414" s="188"/>
      <c r="R414" s="188"/>
      <c r="S414" s="189"/>
      <c r="T414" s="189"/>
      <c r="U414" s="189"/>
      <c r="V414" s="190"/>
      <c r="W414" s="282"/>
      <c r="X414" s="147"/>
      <c r="Y414" s="149"/>
      <c r="Z414" s="149"/>
      <c r="AA414" s="142"/>
      <c r="AB414" s="142"/>
    </row>
    <row r="415" spans="1:28" s="144" customFormat="1" x14ac:dyDescent="0.2">
      <c r="A415" s="142"/>
      <c r="B415" s="191"/>
      <c r="C415" s="150"/>
      <c r="D415" s="100"/>
      <c r="E415" s="100"/>
      <c r="F415" s="101"/>
      <c r="G415" s="225"/>
      <c r="H415" s="102"/>
      <c r="I415" s="224"/>
      <c r="J415" s="123"/>
      <c r="K415" s="188"/>
      <c r="L415" s="188"/>
      <c r="M415" s="188"/>
      <c r="N415" s="188"/>
      <c r="O415" s="188"/>
      <c r="P415" s="188"/>
      <c r="Q415" s="188"/>
      <c r="R415" s="188"/>
      <c r="S415" s="189"/>
      <c r="T415" s="189"/>
      <c r="U415" s="189"/>
      <c r="V415" s="190"/>
      <c r="W415" s="282"/>
      <c r="X415" s="147"/>
      <c r="Y415" s="149"/>
      <c r="Z415" s="149"/>
      <c r="AA415" s="142"/>
      <c r="AB415" s="142"/>
    </row>
    <row r="416" spans="1:28" s="144" customFormat="1" x14ac:dyDescent="0.2">
      <c r="A416" s="142"/>
      <c r="B416" s="191"/>
      <c r="C416" s="150"/>
      <c r="D416" s="100"/>
      <c r="E416" s="100"/>
      <c r="F416" s="101"/>
      <c r="G416" s="225"/>
      <c r="H416" s="102"/>
      <c r="I416" s="224"/>
      <c r="J416" s="123"/>
      <c r="K416" s="188"/>
      <c r="L416" s="188"/>
      <c r="M416" s="188"/>
      <c r="N416" s="188"/>
      <c r="O416" s="188"/>
      <c r="P416" s="188"/>
      <c r="Q416" s="188"/>
      <c r="R416" s="188"/>
      <c r="S416" s="189"/>
      <c r="T416" s="189"/>
      <c r="U416" s="189"/>
      <c r="V416" s="190"/>
      <c r="W416" s="282"/>
      <c r="X416" s="147"/>
      <c r="Y416" s="149"/>
      <c r="Z416" s="149"/>
      <c r="AA416" s="142"/>
      <c r="AB416" s="142"/>
    </row>
    <row r="417" spans="1:28" s="144" customFormat="1" x14ac:dyDescent="0.2">
      <c r="A417" s="142"/>
      <c r="B417" s="191"/>
      <c r="C417" s="150"/>
      <c r="D417" s="100"/>
      <c r="E417" s="100"/>
      <c r="F417" s="101"/>
      <c r="G417" s="225"/>
      <c r="H417" s="102"/>
      <c r="I417" s="224"/>
      <c r="J417" s="123"/>
      <c r="K417" s="188"/>
      <c r="L417" s="188"/>
      <c r="M417" s="188"/>
      <c r="N417" s="188"/>
      <c r="O417" s="188"/>
      <c r="P417" s="188"/>
      <c r="Q417" s="188"/>
      <c r="R417" s="188"/>
      <c r="S417" s="189"/>
      <c r="T417" s="189"/>
      <c r="U417" s="189"/>
      <c r="V417" s="190"/>
      <c r="W417" s="282"/>
      <c r="X417" s="147"/>
      <c r="Y417" s="149"/>
      <c r="Z417" s="149"/>
      <c r="AA417" s="142"/>
      <c r="AB417" s="142"/>
    </row>
    <row r="418" spans="1:28" s="144" customFormat="1" x14ac:dyDescent="0.2">
      <c r="A418" s="142"/>
      <c r="B418" s="191"/>
      <c r="C418" s="150"/>
      <c r="D418" s="100"/>
      <c r="E418" s="100"/>
      <c r="F418" s="101"/>
      <c r="G418" s="225"/>
      <c r="H418" s="102"/>
      <c r="I418" s="224"/>
      <c r="J418" s="123"/>
      <c r="K418" s="188"/>
      <c r="L418" s="188"/>
      <c r="M418" s="188"/>
      <c r="N418" s="188"/>
      <c r="O418" s="188"/>
      <c r="P418" s="188"/>
      <c r="Q418" s="188"/>
      <c r="R418" s="188"/>
      <c r="S418" s="189"/>
      <c r="T418" s="189"/>
      <c r="U418" s="189"/>
      <c r="V418" s="190"/>
      <c r="W418" s="282"/>
      <c r="X418" s="147"/>
      <c r="Y418" s="149"/>
      <c r="Z418" s="149"/>
      <c r="AA418" s="142"/>
      <c r="AB418" s="142"/>
    </row>
    <row r="419" spans="1:28" s="144" customFormat="1" x14ac:dyDescent="0.2">
      <c r="A419" s="142"/>
      <c r="B419" s="191"/>
      <c r="C419" s="150"/>
      <c r="D419" s="100"/>
      <c r="E419" s="100"/>
      <c r="F419" s="101"/>
      <c r="G419" s="225"/>
      <c r="H419" s="102"/>
      <c r="I419" s="224"/>
      <c r="J419" s="123"/>
      <c r="K419" s="188"/>
      <c r="L419" s="188"/>
      <c r="M419" s="188"/>
      <c r="N419" s="188"/>
      <c r="O419" s="188"/>
      <c r="P419" s="188"/>
      <c r="Q419" s="188"/>
      <c r="R419" s="188"/>
      <c r="S419" s="189"/>
      <c r="T419" s="189"/>
      <c r="U419" s="189"/>
      <c r="V419" s="190"/>
      <c r="W419" s="282"/>
      <c r="X419" s="147"/>
      <c r="Y419" s="149"/>
      <c r="Z419" s="149"/>
      <c r="AA419" s="142"/>
      <c r="AB419" s="142"/>
    </row>
    <row r="420" spans="1:28" s="144" customFormat="1" x14ac:dyDescent="0.2">
      <c r="A420" s="142"/>
      <c r="B420" s="191"/>
      <c r="C420" s="150"/>
      <c r="D420" s="100"/>
      <c r="E420" s="100"/>
      <c r="F420" s="101"/>
      <c r="G420" s="225"/>
      <c r="H420" s="102"/>
      <c r="I420" s="224"/>
      <c r="J420" s="123"/>
      <c r="K420" s="188"/>
      <c r="L420" s="188"/>
      <c r="M420" s="188"/>
      <c r="N420" s="188"/>
      <c r="O420" s="188"/>
      <c r="P420" s="188"/>
      <c r="Q420" s="188"/>
      <c r="R420" s="188"/>
      <c r="S420" s="189"/>
      <c r="T420" s="189"/>
      <c r="U420" s="189"/>
      <c r="V420" s="190"/>
      <c r="W420" s="282"/>
      <c r="X420" s="147"/>
      <c r="Y420" s="149"/>
      <c r="Z420" s="149"/>
      <c r="AA420" s="142"/>
      <c r="AB420" s="142"/>
    </row>
    <row r="421" spans="1:28" s="144" customFormat="1" x14ac:dyDescent="0.2">
      <c r="A421" s="142"/>
      <c r="B421" s="191"/>
      <c r="C421" s="150"/>
      <c r="D421" s="100"/>
      <c r="E421" s="100"/>
      <c r="F421" s="101"/>
      <c r="G421" s="225"/>
      <c r="H421" s="102"/>
      <c r="I421" s="224"/>
      <c r="J421" s="123"/>
      <c r="K421" s="188"/>
      <c r="L421" s="188"/>
      <c r="M421" s="188"/>
      <c r="N421" s="188"/>
      <c r="O421" s="188"/>
      <c r="P421" s="188"/>
      <c r="Q421" s="188"/>
      <c r="R421" s="188"/>
      <c r="S421" s="189"/>
      <c r="T421" s="189"/>
      <c r="U421" s="189"/>
      <c r="V421" s="190"/>
      <c r="W421" s="282"/>
      <c r="X421" s="147"/>
      <c r="Y421" s="149"/>
      <c r="Z421" s="149"/>
      <c r="AA421" s="142"/>
      <c r="AB421" s="142"/>
    </row>
    <row r="422" spans="1:28" s="144" customFormat="1" x14ac:dyDescent="0.2">
      <c r="A422" s="142"/>
      <c r="B422" s="191"/>
      <c r="C422" s="150"/>
      <c r="D422" s="100"/>
      <c r="E422" s="100"/>
      <c r="F422" s="101"/>
      <c r="G422" s="225"/>
      <c r="H422" s="102"/>
      <c r="I422" s="224"/>
      <c r="J422" s="123"/>
      <c r="K422" s="188"/>
      <c r="L422" s="188"/>
      <c r="M422" s="188"/>
      <c r="N422" s="188"/>
      <c r="O422" s="188"/>
      <c r="P422" s="188"/>
      <c r="Q422" s="188"/>
      <c r="R422" s="188"/>
      <c r="S422" s="189"/>
      <c r="T422" s="189"/>
      <c r="U422" s="189"/>
      <c r="V422" s="190"/>
      <c r="W422" s="282"/>
      <c r="X422" s="147"/>
      <c r="Y422" s="149"/>
      <c r="Z422" s="149"/>
      <c r="AA422" s="142"/>
      <c r="AB422" s="142"/>
    </row>
  </sheetData>
  <sheetProtection algorithmName="SHA-512" hashValue="bmFZB6g1fJt5aWSicAZz+UeOgKB8q02jBaTAl09nzH6DktnAvTmCwHdaAWKqPhgzaD4QvMzHJjv2S2aBxmGJtA==" saltValue="4xCtWXhdRsD22tkVkme9zQ==" spinCount="100000" sheet="1" formatRows="0" sort="0" autoFilter="0" pivotTables="0"/>
  <mergeCells count="8">
    <mergeCell ref="D1:D5"/>
    <mergeCell ref="Q6:R6"/>
    <mergeCell ref="L92:P94"/>
    <mergeCell ref="N2:N3"/>
    <mergeCell ref="G6:H6"/>
    <mergeCell ref="J6:K6"/>
    <mergeCell ref="L2:L3"/>
    <mergeCell ref="F94:G94"/>
  </mergeCells>
  <conditionalFormatting sqref="B7:B90 H17:L90">
    <cfRule type="expression" dxfId="45" priority="166">
      <formula>$C7&lt;&gt;""</formula>
    </cfRule>
  </conditionalFormatting>
  <conditionalFormatting sqref="C95:J422 B7:W7 B7:B90 C8:W90">
    <cfRule type="expression" dxfId="44" priority="138">
      <formula>AND($C7&lt;&gt;"",$C7&lt;&gt;0)</formula>
    </cfRule>
  </conditionalFormatting>
  <conditionalFormatting sqref="C95:J422 B7:W7 B7:B90 C8:W90">
    <cfRule type="expression" dxfId="43" priority="137">
      <formula>OR($C7="",$C7=0)</formula>
    </cfRule>
  </conditionalFormatting>
  <conditionalFormatting sqref="C7">
    <cfRule type="expression" dxfId="42" priority="50">
      <formula>ISERROR($C$7)</formula>
    </cfRule>
  </conditionalFormatting>
  <conditionalFormatting sqref="C95 C201:C422">
    <cfRule type="expression" dxfId="41" priority="49">
      <formula>ISERROR($C$95)</formula>
    </cfRule>
  </conditionalFormatting>
  <conditionalFormatting sqref="D1">
    <cfRule type="expression" dxfId="40" priority="12">
      <formula>ISERROR($C$7)</formula>
    </cfRule>
  </conditionalFormatting>
  <conditionalFormatting sqref="F95:F422">
    <cfRule type="expression" dxfId="39" priority="2">
      <formula>F95&lt;2</formula>
    </cfRule>
  </conditionalFormatting>
  <conditionalFormatting sqref="G7:G90 J7:J90">
    <cfRule type="expression" dxfId="38" priority="90">
      <formula>G7&lt;2</formula>
    </cfRule>
  </conditionalFormatting>
  <conditionalFormatting sqref="G17:W90">
    <cfRule type="expression" dxfId="37" priority="107">
      <formula>ISERROR(G17)</formula>
    </cfRule>
    <cfRule type="expression" dxfId="36" priority="108">
      <formula>$C17&lt;&gt;""</formula>
    </cfRule>
  </conditionalFormatting>
  <conditionalFormatting sqref="K94">
    <cfRule type="expression" dxfId="35" priority="135">
      <formula>$K$94="Link for older Excel versions."</formula>
    </cfRule>
  </conditionalFormatting>
  <conditionalFormatting sqref="L92:M92">
    <cfRule type="expression" dxfId="34" priority="2072">
      <formula>$L$92&lt;&gt;""</formula>
    </cfRule>
  </conditionalFormatting>
  <conditionalFormatting sqref="L2:L3">
    <cfRule type="expression" dxfId="33" priority="26">
      <formula>$L$2="All"</formula>
    </cfRule>
  </conditionalFormatting>
  <conditionalFormatting sqref="L7:L90">
    <cfRule type="expression" dxfId="32" priority="36">
      <formula>L7&lt;2</formula>
    </cfRule>
  </conditionalFormatting>
  <dataValidations count="1">
    <dataValidation type="list" allowBlank="1" showInputMessage="1" showErrorMessage="1" sqref="L2:L3" xr:uid="{B90816E9-22E1-49A6-86AF-CCBE84E4FFBE}">
      <formula1>$AX$7:$AX$13</formula1>
    </dataValidation>
  </dataValidations>
  <hyperlinks>
    <hyperlink ref="K94" location="' '!A1" display="' '!A1" xr:uid="{B7416FA3-01E3-4A27-A735-99E2728BA8B3}"/>
  </hyperlink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8465" r:id="rId4" name="Option Button 1">
              <controlPr defaultSize="0" autoFill="0" autoLine="0" autoPict="0" altText="All devices covering any band within this frequency range (+/- 10 MHz)">
                <anchor mov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7</xdr:col>
                    <xdr:colOff>495300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78" r:id="rId5" name="Option Button 14">
              <controlPr defaultSize="0" autoFill="0" autoLine="0" autoPict="0" altText="All devices covering any band within this frequency range (+/- 10 MHz)">
                <anchor moveWithCells="1">
                  <from>
                    <xdr:col>4</xdr:col>
                    <xdr:colOff>0</xdr:colOff>
                    <xdr:row>4</xdr:row>
                    <xdr:rowOff>19050</xdr:rowOff>
                  </from>
                  <to>
                    <xdr:col>8</xdr:col>
                    <xdr:colOff>76200</xdr:colOff>
                    <xdr:row>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2E6FC-ED96-4D1B-9E08-0B73BAB1803F}">
  <sheetPr codeName="Sheet5">
    <tabColor theme="7"/>
  </sheetPr>
  <dimension ref="B1:X333"/>
  <sheetViews>
    <sheetView showGridLines="0" zoomScaleNormal="100" workbookViewId="0">
      <pane xSplit="2" ySplit="2" topLeftCell="C28" activePane="bottomRight" state="frozenSplit"/>
      <selection pane="topRight" activeCell="D1" sqref="D1"/>
      <selection pane="bottomLeft" activeCell="A3" sqref="A3"/>
      <selection pane="bottomRight" activeCell="E154" sqref="E154"/>
    </sheetView>
  </sheetViews>
  <sheetFormatPr defaultColWidth="9" defaultRowHeight="22.5" customHeight="1" x14ac:dyDescent="0.2"/>
  <cols>
    <col min="1" max="1" width="2.25" style="26" customWidth="1"/>
    <col min="2" max="2" width="16.5" style="31" customWidth="1"/>
    <col min="3" max="3" width="11.625" style="31" customWidth="1"/>
    <col min="4" max="4" width="11.25" style="36" customWidth="1"/>
    <col min="5" max="5" width="27" style="36" customWidth="1"/>
    <col min="6" max="7" width="9" style="28" customWidth="1"/>
    <col min="8" max="8" width="9.75" style="274" customWidth="1"/>
    <col min="9" max="9" width="10.75" style="28" customWidth="1"/>
    <col min="10" max="10" width="20.125" style="32" customWidth="1"/>
    <col min="11" max="11" width="8.625" style="28" customWidth="1"/>
    <col min="12" max="12" width="10" style="28" customWidth="1"/>
    <col min="13" max="14" width="13.75" style="30" customWidth="1"/>
    <col min="15" max="15" width="15" style="30" customWidth="1"/>
    <col min="16" max="16" width="13.75" style="30" customWidth="1"/>
    <col min="17" max="17" width="24" style="28" customWidth="1"/>
    <col min="18" max="18" width="17" style="28" customWidth="1"/>
    <col min="19" max="19" width="15.25" customWidth="1"/>
    <col min="21" max="16384" width="9" style="26"/>
  </cols>
  <sheetData>
    <row r="1" spans="2:24" s="33" customFormat="1" ht="21" customHeight="1" x14ac:dyDescent="0.2">
      <c r="B1" s="42" t="s">
        <v>306</v>
      </c>
      <c r="C1" s="31"/>
      <c r="D1" s="36"/>
      <c r="E1" s="36"/>
      <c r="F1" s="28"/>
      <c r="G1" s="47"/>
      <c r="H1" s="272"/>
      <c r="I1" s="221"/>
      <c r="J1" s="32"/>
      <c r="K1" s="28"/>
      <c r="L1" s="28"/>
      <c r="M1" s="233" t="s">
        <v>307</v>
      </c>
      <c r="N1" s="30"/>
      <c r="O1" s="30"/>
      <c r="P1" s="30"/>
      <c r="Q1" s="28"/>
      <c r="R1" s="28"/>
      <c r="S1"/>
      <c r="T1"/>
      <c r="U1" s="39"/>
      <c r="V1" s="40"/>
      <c r="W1" s="39"/>
      <c r="X1" s="39"/>
    </row>
    <row r="2" spans="2:24" s="33" customFormat="1" ht="33" customHeight="1" x14ac:dyDescent="0.2">
      <c r="B2" s="38" t="s">
        <v>49</v>
      </c>
      <c r="C2" s="35" t="s">
        <v>308</v>
      </c>
      <c r="D2" s="38" t="s">
        <v>309</v>
      </c>
      <c r="E2" s="234" t="s">
        <v>310</v>
      </c>
      <c r="F2" s="235" t="s">
        <v>311</v>
      </c>
      <c r="G2" s="235" t="s">
        <v>312</v>
      </c>
      <c r="H2" s="273" t="s">
        <v>313</v>
      </c>
      <c r="I2" s="235" t="s">
        <v>314</v>
      </c>
      <c r="J2" s="235" t="s">
        <v>315</v>
      </c>
      <c r="K2" s="235" t="s">
        <v>316</v>
      </c>
      <c r="L2" s="236" t="s">
        <v>317</v>
      </c>
      <c r="M2" s="35" t="s">
        <v>318</v>
      </c>
      <c r="N2" s="35" t="s">
        <v>319</v>
      </c>
      <c r="O2" s="35" t="s">
        <v>306</v>
      </c>
      <c r="P2" s="245" t="s">
        <v>320</v>
      </c>
      <c r="Q2" s="35" t="s">
        <v>321</v>
      </c>
      <c r="R2" s="35" t="s">
        <v>322</v>
      </c>
      <c r="S2" s="35" t="s">
        <v>70</v>
      </c>
      <c r="T2"/>
      <c r="U2" s="39"/>
      <c r="V2" s="39"/>
      <c r="W2" s="39"/>
      <c r="X2" s="39"/>
    </row>
    <row r="3" spans="2:24" ht="22.5" customHeight="1" x14ac:dyDescent="0.2">
      <c r="B3" s="34" t="s">
        <v>222</v>
      </c>
      <c r="C3" s="27" t="s">
        <v>218</v>
      </c>
      <c r="D3" s="34" t="s">
        <v>200</v>
      </c>
      <c r="E3" s="37" t="s">
        <v>222</v>
      </c>
      <c r="F3" s="29">
        <v>758</v>
      </c>
      <c r="G3" s="29">
        <v>821</v>
      </c>
      <c r="H3" s="271">
        <v>955</v>
      </c>
      <c r="I3" s="222">
        <v>59.8</v>
      </c>
      <c r="J3" s="43" t="s">
        <v>939</v>
      </c>
      <c r="K3" s="29">
        <v>18</v>
      </c>
      <c r="L3" s="29">
        <v>48</v>
      </c>
      <c r="M3" s="231" t="s">
        <v>327</v>
      </c>
      <c r="N3" s="258" t="s">
        <v>328</v>
      </c>
      <c r="O3" s="29"/>
      <c r="P3" s="44"/>
      <c r="Q3" s="226" t="s">
        <v>76</v>
      </c>
      <c r="R3" s="29"/>
      <c r="S3" s="158" t="e">
        <f>_xlfn.XLOOKUP(B3,#REF!,#REF!)</f>
        <v>#REF!</v>
      </c>
      <c r="T3" s="39"/>
      <c r="U3" s="39"/>
      <c r="V3" s="40"/>
      <c r="W3" s="39"/>
      <c r="X3" s="39"/>
    </row>
    <row r="4" spans="2:24" ht="22.5" customHeight="1" x14ac:dyDescent="0.2">
      <c r="B4" s="34" t="s">
        <v>212</v>
      </c>
      <c r="C4" s="27" t="s">
        <v>203</v>
      </c>
      <c r="D4" s="34"/>
      <c r="E4" s="37" t="s">
        <v>212</v>
      </c>
      <c r="F4" s="29">
        <v>2110</v>
      </c>
      <c r="G4" s="29">
        <v>2200</v>
      </c>
      <c r="H4" s="271">
        <v>0</v>
      </c>
      <c r="I4" s="222">
        <v>0</v>
      </c>
      <c r="J4" s="43">
        <v>0</v>
      </c>
      <c r="K4" s="29"/>
      <c r="L4" s="29"/>
      <c r="M4" s="237" t="s">
        <v>329</v>
      </c>
      <c r="N4" s="237" t="s">
        <v>330</v>
      </c>
      <c r="O4" s="29"/>
      <c r="P4" s="44"/>
      <c r="Q4" s="257"/>
      <c r="R4" s="29"/>
      <c r="S4" s="158" t="e">
        <f>_xlfn.XLOOKUP(B4,#REF!,#REF!)</f>
        <v>#REF!</v>
      </c>
      <c r="T4" s="39"/>
      <c r="U4" s="39"/>
      <c r="V4" s="40"/>
      <c r="W4" s="39"/>
      <c r="X4" s="39"/>
    </row>
    <row r="5" spans="2:24" ht="22.5" customHeight="1" x14ac:dyDescent="0.2">
      <c r="B5" s="34" t="s">
        <v>212</v>
      </c>
      <c r="C5" s="27" t="s">
        <v>203</v>
      </c>
      <c r="D5" s="34"/>
      <c r="E5" s="37" t="s">
        <v>212</v>
      </c>
      <c r="F5" s="29">
        <v>2110</v>
      </c>
      <c r="G5" s="29">
        <v>2170</v>
      </c>
      <c r="H5" s="271">
        <v>0</v>
      </c>
      <c r="I5" s="222">
        <v>0</v>
      </c>
      <c r="J5" s="43">
        <v>0</v>
      </c>
      <c r="K5" s="29"/>
      <c r="L5" s="29"/>
      <c r="M5" s="237" t="s">
        <v>331</v>
      </c>
      <c r="N5" s="237" t="s">
        <v>332</v>
      </c>
      <c r="O5" s="29"/>
      <c r="P5" s="44"/>
      <c r="Q5" s="257"/>
      <c r="R5" s="29"/>
      <c r="S5" s="158" t="e">
        <f>_xlfn.XLOOKUP(B5,#REF!,#REF!)</f>
        <v>#REF!</v>
      </c>
      <c r="T5" s="39"/>
      <c r="U5" s="39"/>
      <c r="V5" s="40"/>
      <c r="W5" s="39"/>
      <c r="X5" s="39"/>
    </row>
    <row r="6" spans="2:24" ht="22.5" customHeight="1" x14ac:dyDescent="0.2">
      <c r="B6" s="34" t="s">
        <v>107</v>
      </c>
      <c r="C6" s="27" t="s">
        <v>98</v>
      </c>
      <c r="D6" s="34" t="s">
        <v>324</v>
      </c>
      <c r="E6" s="37" t="s">
        <v>333</v>
      </c>
      <c r="F6" s="29">
        <v>1</v>
      </c>
      <c r="G6" s="29">
        <v>200</v>
      </c>
      <c r="H6" s="271">
        <v>2</v>
      </c>
      <c r="I6" s="222">
        <v>33.010299956639813</v>
      </c>
      <c r="J6" s="43" t="s">
        <v>334</v>
      </c>
      <c r="K6" s="29">
        <v>32</v>
      </c>
      <c r="L6" s="29">
        <v>7.5</v>
      </c>
      <c r="M6" s="24" t="s">
        <v>335</v>
      </c>
      <c r="N6" s="8" t="s">
        <v>336</v>
      </c>
      <c r="O6" s="27" t="s">
        <v>337</v>
      </c>
      <c r="P6" s="21" t="s">
        <v>326</v>
      </c>
      <c r="Q6" s="155" t="s">
        <v>76</v>
      </c>
      <c r="R6" s="155"/>
      <c r="S6" s="158" t="e">
        <f>_xlfn.XLOOKUP(B6,#REF!,#REF!)</f>
        <v>#REF!</v>
      </c>
      <c r="T6" s="39"/>
      <c r="U6" s="39"/>
      <c r="V6" s="40"/>
      <c r="W6" s="39"/>
      <c r="X6" s="39"/>
    </row>
    <row r="7" spans="2:24" ht="22.5" customHeight="1" x14ac:dyDescent="0.2">
      <c r="B7" s="34" t="s">
        <v>112</v>
      </c>
      <c r="C7" s="27" t="s">
        <v>98</v>
      </c>
      <c r="D7" s="34"/>
      <c r="E7" s="37" t="s">
        <v>112</v>
      </c>
      <c r="F7" s="29">
        <v>100</v>
      </c>
      <c r="G7" s="29">
        <v>2500</v>
      </c>
      <c r="H7" s="271">
        <v>12</v>
      </c>
      <c r="I7" s="222">
        <v>40.791812460476251</v>
      </c>
      <c r="J7" s="43" t="s">
        <v>338</v>
      </c>
      <c r="K7" s="29">
        <v>11</v>
      </c>
      <c r="L7" s="29">
        <v>50</v>
      </c>
      <c r="M7" s="24" t="s">
        <v>339</v>
      </c>
      <c r="N7" s="8" t="s">
        <v>336</v>
      </c>
      <c r="O7" s="27" t="s">
        <v>76</v>
      </c>
      <c r="P7" s="21" t="s">
        <v>326</v>
      </c>
      <c r="Q7" s="29" t="s">
        <v>340</v>
      </c>
      <c r="R7" s="163" t="s">
        <v>105</v>
      </c>
      <c r="S7" s="158" t="e">
        <f>_xlfn.XLOOKUP(B7,#REF!,#REF!)</f>
        <v>#REF!</v>
      </c>
      <c r="T7" s="39"/>
      <c r="U7" s="39"/>
      <c r="V7" s="40"/>
      <c r="W7" s="39"/>
      <c r="X7" s="39"/>
    </row>
    <row r="8" spans="2:24" ht="22.5" customHeight="1" x14ac:dyDescent="0.2">
      <c r="B8" s="34" t="s">
        <v>110</v>
      </c>
      <c r="C8" s="27" t="s">
        <v>98</v>
      </c>
      <c r="D8" s="37"/>
      <c r="E8" s="37" t="s">
        <v>110</v>
      </c>
      <c r="F8" s="29">
        <v>200</v>
      </c>
      <c r="G8" s="29">
        <v>2500</v>
      </c>
      <c r="H8" s="271">
        <v>100</v>
      </c>
      <c r="I8" s="222">
        <v>50</v>
      </c>
      <c r="J8" s="43" t="s">
        <v>338</v>
      </c>
      <c r="K8" s="29">
        <v>12</v>
      </c>
      <c r="L8" s="29">
        <v>50</v>
      </c>
      <c r="M8" s="27"/>
      <c r="N8" s="27"/>
      <c r="O8" s="162" t="s">
        <v>341</v>
      </c>
      <c r="P8" s="44" t="s">
        <v>342</v>
      </c>
      <c r="Q8" s="29" t="s">
        <v>343</v>
      </c>
      <c r="R8" s="29" t="s">
        <v>105</v>
      </c>
      <c r="S8" s="158" t="e">
        <f>_xlfn.XLOOKUP(B8,#REF!,#REF!)</f>
        <v>#REF!</v>
      </c>
      <c r="T8" s="39"/>
      <c r="U8" s="39"/>
      <c r="V8" s="40"/>
      <c r="W8" s="39"/>
      <c r="X8" s="39"/>
    </row>
    <row r="9" spans="2:24" ht="22.5" customHeight="1" x14ac:dyDescent="0.2">
      <c r="B9" s="34" t="s">
        <v>97</v>
      </c>
      <c r="C9" s="27" t="s">
        <v>98</v>
      </c>
      <c r="D9" s="37"/>
      <c r="E9" s="37" t="s">
        <v>97</v>
      </c>
      <c r="F9" s="29">
        <v>300</v>
      </c>
      <c r="G9" s="29">
        <v>6000</v>
      </c>
      <c r="H9" s="271">
        <v>0.02</v>
      </c>
      <c r="I9" s="222">
        <v>13.010299956639813</v>
      </c>
      <c r="J9" s="43" t="s">
        <v>344</v>
      </c>
      <c r="K9" s="29">
        <v>13</v>
      </c>
      <c r="L9" s="29">
        <v>5</v>
      </c>
      <c r="M9" s="24"/>
      <c r="N9" s="27"/>
      <c r="O9" s="27" t="s">
        <v>337</v>
      </c>
      <c r="P9" s="44" t="s">
        <v>26</v>
      </c>
      <c r="Q9" s="155" t="s">
        <v>76</v>
      </c>
      <c r="R9" s="155"/>
      <c r="S9" s="158" t="e">
        <f>_xlfn.XLOOKUP(B9,#REF!,#REF!)</f>
        <v>#REF!</v>
      </c>
      <c r="T9" s="39"/>
      <c r="U9" s="39"/>
      <c r="V9" s="40"/>
      <c r="W9" s="39"/>
      <c r="X9" s="39"/>
    </row>
    <row r="10" spans="2:24" ht="22.5" customHeight="1" x14ac:dyDescent="0.2">
      <c r="B10" s="34" t="s">
        <v>107</v>
      </c>
      <c r="C10" s="27" t="s">
        <v>98</v>
      </c>
      <c r="D10" s="34" t="s">
        <v>324</v>
      </c>
      <c r="E10" s="37" t="s">
        <v>345</v>
      </c>
      <c r="F10" s="29">
        <f>F9</f>
        <v>300</v>
      </c>
      <c r="G10" s="29">
        <f>G9</f>
        <v>6000</v>
      </c>
      <c r="H10" s="271">
        <v>2</v>
      </c>
      <c r="I10" s="222">
        <v>33.010299956639813</v>
      </c>
      <c r="J10" s="43" t="s">
        <v>334</v>
      </c>
      <c r="K10" s="29">
        <v>32</v>
      </c>
      <c r="L10" s="29">
        <v>7.5</v>
      </c>
      <c r="M10" s="24"/>
      <c r="N10" s="27"/>
      <c r="O10" s="27" t="s">
        <v>337</v>
      </c>
      <c r="P10" s="44" t="s">
        <v>26</v>
      </c>
      <c r="Q10" s="155" t="s">
        <v>76</v>
      </c>
      <c r="R10" s="155"/>
      <c r="S10" s="158" t="e">
        <f>_xlfn.XLOOKUP(B10,#REF!,#REF!)</f>
        <v>#REF!</v>
      </c>
      <c r="T10" s="39"/>
      <c r="U10" s="39"/>
      <c r="V10" s="40"/>
      <c r="W10" s="39"/>
      <c r="X10" s="39"/>
    </row>
    <row r="11" spans="2:24" ht="22.5" customHeight="1" x14ac:dyDescent="0.2">
      <c r="B11" s="34" t="s">
        <v>112</v>
      </c>
      <c r="C11" s="27" t="s">
        <v>98</v>
      </c>
      <c r="D11" s="34" t="s">
        <v>324</v>
      </c>
      <c r="E11" s="37" t="s">
        <v>346</v>
      </c>
      <c r="F11" s="29">
        <v>400</v>
      </c>
      <c r="G11" s="29">
        <v>2700</v>
      </c>
      <c r="H11" s="271">
        <v>10</v>
      </c>
      <c r="I11" s="222">
        <v>40</v>
      </c>
      <c r="J11" s="43" t="s">
        <v>347</v>
      </c>
      <c r="K11" s="29">
        <v>16</v>
      </c>
      <c r="L11" s="29">
        <v>42</v>
      </c>
      <c r="M11" s="247" t="s">
        <v>348</v>
      </c>
      <c r="N11" s="27"/>
      <c r="O11" s="29"/>
      <c r="P11" s="44"/>
      <c r="Q11" s="29" t="s">
        <v>349</v>
      </c>
      <c r="R11" s="29" t="s">
        <v>105</v>
      </c>
      <c r="S11" s="158" t="e">
        <f>_xlfn.XLOOKUP(B11,#REF!,#REF!)</f>
        <v>#REF!</v>
      </c>
      <c r="T11" s="39"/>
      <c r="U11" s="39"/>
      <c r="V11" s="40"/>
      <c r="W11" s="39"/>
      <c r="X11" s="39"/>
    </row>
    <row r="12" spans="2:24" ht="22.5" customHeight="1" x14ac:dyDescent="0.2">
      <c r="B12" s="34" t="s">
        <v>249</v>
      </c>
      <c r="C12" s="27" t="s">
        <v>98</v>
      </c>
      <c r="D12" s="37"/>
      <c r="E12" s="37" t="s">
        <v>249</v>
      </c>
      <c r="F12" s="29">
        <v>450</v>
      </c>
      <c r="G12" s="29">
        <v>2700</v>
      </c>
      <c r="H12" s="271">
        <v>100</v>
      </c>
      <c r="I12" s="222">
        <v>50</v>
      </c>
      <c r="J12" s="43" t="s">
        <v>338</v>
      </c>
      <c r="K12" s="29">
        <v>12</v>
      </c>
      <c r="L12" s="29">
        <v>50</v>
      </c>
      <c r="M12" s="160" t="s">
        <v>350</v>
      </c>
      <c r="N12" s="8" t="s">
        <v>336</v>
      </c>
      <c r="O12" s="27"/>
      <c r="P12" s="21" t="s">
        <v>323</v>
      </c>
      <c r="Q12" s="29" t="s">
        <v>351</v>
      </c>
      <c r="R12" s="163" t="s">
        <v>105</v>
      </c>
      <c r="S12" s="158" t="e">
        <f>_xlfn.XLOOKUP(B12,#REF!,#REF!)</f>
        <v>#REF!</v>
      </c>
      <c r="T12" s="39"/>
      <c r="U12" s="39"/>
      <c r="V12" s="40"/>
      <c r="W12" s="39"/>
      <c r="X12" s="39"/>
    </row>
    <row r="13" spans="2:24" ht="22.5" customHeight="1" x14ac:dyDescent="0.2">
      <c r="B13" s="34" t="s">
        <v>121</v>
      </c>
      <c r="C13" s="27" t="s">
        <v>98</v>
      </c>
      <c r="D13" s="37"/>
      <c r="E13" s="37" t="s">
        <v>121</v>
      </c>
      <c r="F13" s="29">
        <v>450</v>
      </c>
      <c r="G13" s="29">
        <v>450</v>
      </c>
      <c r="H13" s="271">
        <v>0.9</v>
      </c>
      <c r="I13" s="222">
        <v>29.542425094393248</v>
      </c>
      <c r="J13" s="43" t="s">
        <v>352</v>
      </c>
      <c r="K13" s="29">
        <v>33</v>
      </c>
      <c r="L13" s="29">
        <v>5</v>
      </c>
      <c r="M13" s="24"/>
      <c r="N13" s="27"/>
      <c r="O13" s="27" t="s">
        <v>337</v>
      </c>
      <c r="P13" s="44" t="s">
        <v>26</v>
      </c>
      <c r="Q13" s="155" t="s">
        <v>76</v>
      </c>
      <c r="R13" s="155"/>
      <c r="S13" s="158" t="e">
        <f>_xlfn.XLOOKUP(B13,#REF!,#REF!)</f>
        <v>#REF!</v>
      </c>
      <c r="T13" s="39"/>
      <c r="U13" s="39"/>
      <c r="V13" s="40"/>
      <c r="W13" s="39"/>
      <c r="X13" s="39"/>
    </row>
    <row r="14" spans="2:24" ht="22.5" customHeight="1" x14ac:dyDescent="0.2">
      <c r="B14" s="34" t="s">
        <v>206</v>
      </c>
      <c r="C14" s="27" t="s">
        <v>203</v>
      </c>
      <c r="D14" s="37"/>
      <c r="E14" s="37" t="s">
        <v>206</v>
      </c>
      <c r="F14" s="29">
        <v>1805</v>
      </c>
      <c r="G14" s="29">
        <v>1880</v>
      </c>
      <c r="H14" s="271">
        <v>629.50618285719906</v>
      </c>
      <c r="I14" s="222">
        <v>57.99</v>
      </c>
      <c r="J14" s="43" t="s">
        <v>938</v>
      </c>
      <c r="K14" s="29">
        <v>17</v>
      </c>
      <c r="L14" s="29">
        <v>48</v>
      </c>
      <c r="M14" s="24"/>
      <c r="N14" s="27"/>
      <c r="O14" s="27"/>
      <c r="P14" s="44"/>
      <c r="Q14" s="155"/>
      <c r="R14" s="155"/>
      <c r="S14" s="158"/>
      <c r="T14" s="39"/>
      <c r="U14" s="39"/>
      <c r="V14" s="40"/>
      <c r="W14" s="39"/>
      <c r="X14" s="39"/>
    </row>
    <row r="15" spans="2:24" ht="22.5" customHeight="1" x14ac:dyDescent="0.2">
      <c r="B15" s="34" t="s">
        <v>125</v>
      </c>
      <c r="C15" s="27" t="s">
        <v>98</v>
      </c>
      <c r="D15" s="37"/>
      <c r="E15" s="37" t="s">
        <v>125</v>
      </c>
      <c r="F15" s="29">
        <v>460</v>
      </c>
      <c r="G15" s="29">
        <v>470</v>
      </c>
      <c r="H15" s="271">
        <v>537</v>
      </c>
      <c r="I15" s="222">
        <v>57.299742856995557</v>
      </c>
      <c r="J15" s="43" t="s">
        <v>939</v>
      </c>
      <c r="K15" s="29">
        <v>19</v>
      </c>
      <c r="L15" s="29">
        <v>48</v>
      </c>
      <c r="M15" s="27"/>
      <c r="N15" s="27"/>
      <c r="O15" s="27"/>
      <c r="P15" s="44" t="s">
        <v>26</v>
      </c>
      <c r="Q15" s="155" t="s">
        <v>76</v>
      </c>
      <c r="R15" s="155"/>
      <c r="S15" s="158" t="e">
        <f>_xlfn.XLOOKUP(B15,#REF!,#REF!)</f>
        <v>#REF!</v>
      </c>
      <c r="T15" s="39"/>
      <c r="U15" s="39"/>
      <c r="V15" s="40"/>
      <c r="W15" s="39"/>
      <c r="X15" s="39"/>
    </row>
    <row r="16" spans="2:24" ht="22.5" customHeight="1" x14ac:dyDescent="0.2">
      <c r="B16" s="34" t="s">
        <v>110</v>
      </c>
      <c r="C16" s="27" t="s">
        <v>98</v>
      </c>
      <c r="D16" s="37"/>
      <c r="E16" s="37" t="s">
        <v>110</v>
      </c>
      <c r="F16" s="29">
        <v>500</v>
      </c>
      <c r="G16" s="29">
        <v>2500</v>
      </c>
      <c r="H16" s="271">
        <v>100</v>
      </c>
      <c r="I16" s="222">
        <v>50</v>
      </c>
      <c r="J16" s="43" t="s">
        <v>338</v>
      </c>
      <c r="K16" s="29">
        <v>12</v>
      </c>
      <c r="L16" s="29">
        <v>50</v>
      </c>
      <c r="M16" s="27"/>
      <c r="N16" s="27"/>
      <c r="O16" s="162" t="s">
        <v>341</v>
      </c>
      <c r="P16" s="44" t="s">
        <v>342</v>
      </c>
      <c r="Q16" s="29" t="s">
        <v>353</v>
      </c>
      <c r="R16" s="29" t="s">
        <v>105</v>
      </c>
      <c r="S16" s="158" t="e">
        <f>_xlfn.XLOOKUP(B16,#REF!,#REF!)</f>
        <v>#REF!</v>
      </c>
      <c r="T16" s="39"/>
      <c r="U16" s="39"/>
      <c r="V16" s="40"/>
      <c r="W16" s="39"/>
      <c r="X16" s="39"/>
    </row>
    <row r="17" spans="2:24" ht="22.5" customHeight="1" x14ac:dyDescent="0.2">
      <c r="B17" s="34" t="s">
        <v>125</v>
      </c>
      <c r="C17" s="27" t="s">
        <v>98</v>
      </c>
      <c r="D17" s="37"/>
      <c r="E17" s="37" t="s">
        <v>125</v>
      </c>
      <c r="F17" s="29">
        <v>595</v>
      </c>
      <c r="G17" s="29">
        <v>652</v>
      </c>
      <c r="H17" s="271">
        <v>537</v>
      </c>
      <c r="I17" s="222">
        <v>57.299742856995557</v>
      </c>
      <c r="J17" s="43" t="s">
        <v>940</v>
      </c>
      <c r="K17" s="29">
        <v>19</v>
      </c>
      <c r="L17" s="29">
        <v>48</v>
      </c>
      <c r="M17" s="27"/>
      <c r="N17" s="27"/>
      <c r="O17" s="27" t="s">
        <v>337</v>
      </c>
      <c r="P17" s="44" t="s">
        <v>26</v>
      </c>
      <c r="Q17" s="155" t="s">
        <v>76</v>
      </c>
      <c r="R17" s="155"/>
      <c r="S17" s="158" t="e">
        <f>_xlfn.XLOOKUP(B17,#REF!,#REF!)</f>
        <v>#REF!</v>
      </c>
      <c r="T17" s="39"/>
      <c r="U17" s="39"/>
      <c r="V17" s="40"/>
      <c r="W17" s="39"/>
      <c r="X17" s="39"/>
    </row>
    <row r="18" spans="2:24" ht="22.5" customHeight="1" x14ac:dyDescent="0.2">
      <c r="B18" s="34" t="s">
        <v>136</v>
      </c>
      <c r="C18" s="27" t="s">
        <v>98</v>
      </c>
      <c r="D18" s="37"/>
      <c r="E18" s="37" t="s">
        <v>136</v>
      </c>
      <c r="F18" s="29">
        <v>595</v>
      </c>
      <c r="G18" s="29">
        <v>652</v>
      </c>
      <c r="H18" s="271">
        <v>602</v>
      </c>
      <c r="I18" s="222">
        <v>57.795964912578242</v>
      </c>
      <c r="J18" s="43" t="s">
        <v>941</v>
      </c>
      <c r="K18" s="29">
        <v>17</v>
      </c>
      <c r="L18" s="29">
        <v>48</v>
      </c>
      <c r="M18" s="27"/>
      <c r="N18" s="27"/>
      <c r="O18" s="27" t="s">
        <v>337</v>
      </c>
      <c r="P18" s="44" t="s">
        <v>26</v>
      </c>
      <c r="Q18" s="155" t="s">
        <v>76</v>
      </c>
      <c r="R18" s="155"/>
      <c r="S18" s="158" t="e">
        <f>_xlfn.XLOOKUP(B18,#REF!,#REF!)</f>
        <v>#REF!</v>
      </c>
      <c r="T18" s="39"/>
      <c r="U18" s="39"/>
      <c r="V18" s="40"/>
      <c r="W18" s="39"/>
      <c r="X18" s="39"/>
    </row>
    <row r="19" spans="2:24" ht="22.5" customHeight="1" x14ac:dyDescent="0.2">
      <c r="B19" s="34" t="s">
        <v>135</v>
      </c>
      <c r="C19" s="27" t="s">
        <v>98</v>
      </c>
      <c r="D19" s="37"/>
      <c r="E19" s="37" t="s">
        <v>354</v>
      </c>
      <c r="F19" s="29">
        <v>610</v>
      </c>
      <c r="G19" s="29">
        <v>1000</v>
      </c>
      <c r="H19" s="271">
        <v>68</v>
      </c>
      <c r="I19" s="222">
        <v>48.32508912706237</v>
      </c>
      <c r="J19" s="43" t="s">
        <v>942</v>
      </c>
      <c r="K19" s="29">
        <v>33</v>
      </c>
      <c r="L19" s="29">
        <v>48</v>
      </c>
      <c r="M19" s="27"/>
      <c r="N19" s="27"/>
      <c r="O19" s="27" t="s">
        <v>337</v>
      </c>
      <c r="P19" s="44" t="s">
        <v>26</v>
      </c>
      <c r="Q19" s="155" t="s">
        <v>76</v>
      </c>
      <c r="R19" s="155"/>
      <c r="S19" s="158" t="e">
        <f>_xlfn.XLOOKUP(B19,#REF!,#REF!)</f>
        <v>#REF!</v>
      </c>
      <c r="T19" s="39"/>
      <c r="U19" s="39"/>
      <c r="V19" s="40"/>
      <c r="W19" s="39"/>
      <c r="X19" s="39"/>
    </row>
    <row r="20" spans="2:24" ht="22.5" customHeight="1" x14ac:dyDescent="0.2">
      <c r="B20" s="34" t="s">
        <v>135</v>
      </c>
      <c r="C20" s="27" t="s">
        <v>98</v>
      </c>
      <c r="D20" s="37"/>
      <c r="E20" s="37" t="s">
        <v>354</v>
      </c>
      <c r="F20" s="29">
        <v>610</v>
      </c>
      <c r="G20" s="29">
        <v>1000</v>
      </c>
      <c r="H20" s="271">
        <v>68</v>
      </c>
      <c r="I20" s="222">
        <v>48.32508912706237</v>
      </c>
      <c r="J20" s="43" t="s">
        <v>942</v>
      </c>
      <c r="K20" s="29">
        <v>32</v>
      </c>
      <c r="L20" s="29">
        <v>48</v>
      </c>
      <c r="M20" s="27"/>
      <c r="N20" s="27"/>
      <c r="O20" s="27" t="s">
        <v>337</v>
      </c>
      <c r="P20" s="44" t="s">
        <v>26</v>
      </c>
      <c r="Q20" s="155" t="s">
        <v>76</v>
      </c>
      <c r="R20" s="155"/>
      <c r="S20" s="158" t="e">
        <f>_xlfn.XLOOKUP(B20,#REF!,#REF!)</f>
        <v>#REF!</v>
      </c>
      <c r="T20" s="39"/>
      <c r="U20" s="39"/>
      <c r="V20" s="40"/>
      <c r="W20" s="39"/>
      <c r="X20" s="39"/>
    </row>
    <row r="21" spans="2:24" ht="22.5" customHeight="1" x14ac:dyDescent="0.2">
      <c r="B21" s="34" t="s">
        <v>296</v>
      </c>
      <c r="C21" s="27" t="s">
        <v>98</v>
      </c>
      <c r="D21" s="34" t="s">
        <v>355</v>
      </c>
      <c r="E21" s="37" t="s">
        <v>296</v>
      </c>
      <c r="F21" s="29">
        <v>617</v>
      </c>
      <c r="G21" s="29">
        <v>750</v>
      </c>
      <c r="H21" s="271">
        <v>600</v>
      </c>
      <c r="I21" s="222">
        <v>57.781512503836439</v>
      </c>
      <c r="J21" s="43" t="s">
        <v>939</v>
      </c>
      <c r="K21" s="29">
        <v>17</v>
      </c>
      <c r="L21" s="29">
        <v>48</v>
      </c>
      <c r="M21" s="24"/>
      <c r="N21" s="27"/>
      <c r="O21" s="27"/>
      <c r="P21" s="44" t="s">
        <v>26</v>
      </c>
      <c r="Q21" s="155" t="s">
        <v>76</v>
      </c>
      <c r="R21" s="155"/>
      <c r="S21" s="158" t="e">
        <f>_xlfn.XLOOKUP(B21,#REF!,#REF!)</f>
        <v>#REF!</v>
      </c>
      <c r="T21" s="39"/>
      <c r="U21" s="39"/>
      <c r="V21" s="40"/>
      <c r="W21" s="39"/>
      <c r="X21" s="39"/>
    </row>
    <row r="22" spans="2:24" ht="22.5" customHeight="1" x14ac:dyDescent="0.2">
      <c r="B22" s="34" t="s">
        <v>116</v>
      </c>
      <c r="C22" s="27" t="s">
        <v>98</v>
      </c>
      <c r="D22" s="37"/>
      <c r="E22" s="37" t="s">
        <v>116</v>
      </c>
      <c r="F22" s="29">
        <v>700</v>
      </c>
      <c r="G22" s="29">
        <v>1100</v>
      </c>
      <c r="H22" s="271">
        <v>0.4</v>
      </c>
      <c r="I22" s="222">
        <v>26.020599913279625</v>
      </c>
      <c r="J22" s="43" t="s">
        <v>943</v>
      </c>
      <c r="K22" s="29">
        <v>19</v>
      </c>
      <c r="L22" s="29">
        <v>5</v>
      </c>
      <c r="M22" s="24"/>
      <c r="N22" s="27"/>
      <c r="O22" s="27" t="s">
        <v>337</v>
      </c>
      <c r="P22" s="44" t="s">
        <v>26</v>
      </c>
      <c r="Q22" s="155" t="s">
        <v>76</v>
      </c>
      <c r="R22" s="155"/>
      <c r="S22" s="158" t="e">
        <f>_xlfn.XLOOKUP(B22,#REF!,#REF!)</f>
        <v>#REF!</v>
      </c>
      <c r="T22" s="39"/>
      <c r="U22" s="39"/>
      <c r="V22" s="40"/>
      <c r="W22" s="39"/>
      <c r="X22" s="39"/>
    </row>
    <row r="23" spans="2:24" ht="22.5" customHeight="1" x14ac:dyDescent="0.2">
      <c r="B23" s="34" t="s">
        <v>296</v>
      </c>
      <c r="C23" s="27" t="s">
        <v>98</v>
      </c>
      <c r="D23" s="37"/>
      <c r="E23" s="37" t="s">
        <v>296</v>
      </c>
      <c r="F23" s="29">
        <v>717</v>
      </c>
      <c r="G23" s="29">
        <v>768</v>
      </c>
      <c r="H23" s="271">
        <v>600</v>
      </c>
      <c r="I23" s="222">
        <v>57.781512503836439</v>
      </c>
      <c r="J23" s="43" t="s">
        <v>939</v>
      </c>
      <c r="K23" s="29">
        <v>17</v>
      </c>
      <c r="L23" s="29">
        <v>48</v>
      </c>
      <c r="M23" s="24"/>
      <c r="N23" s="27"/>
      <c r="O23" s="27"/>
      <c r="P23" s="44" t="s">
        <v>26</v>
      </c>
      <c r="Q23" s="155" t="s">
        <v>76</v>
      </c>
      <c r="R23" s="155"/>
      <c r="S23" s="158" t="e">
        <f>_xlfn.XLOOKUP(B23,#REF!,#REF!)</f>
        <v>#REF!</v>
      </c>
      <c r="T23" s="39"/>
    </row>
    <row r="24" spans="2:24" ht="22.5" customHeight="1" x14ac:dyDescent="0.2">
      <c r="B24" s="34" t="s">
        <v>127</v>
      </c>
      <c r="C24" s="27" t="s">
        <v>98</v>
      </c>
      <c r="D24" s="37"/>
      <c r="E24" s="37" t="s">
        <v>127</v>
      </c>
      <c r="F24" s="29">
        <v>728</v>
      </c>
      <c r="G24" s="29">
        <v>768</v>
      </c>
      <c r="H24" s="271">
        <v>40</v>
      </c>
      <c r="I24" s="222">
        <v>46.020599913279625</v>
      </c>
      <c r="J24" s="43" t="s">
        <v>944</v>
      </c>
      <c r="K24" s="29">
        <v>34</v>
      </c>
      <c r="L24" s="29">
        <v>48</v>
      </c>
      <c r="M24" s="27"/>
      <c r="N24" s="27"/>
      <c r="O24" s="27" t="s">
        <v>337</v>
      </c>
      <c r="P24" s="44" t="s">
        <v>26</v>
      </c>
      <c r="Q24" s="155" t="s">
        <v>76</v>
      </c>
      <c r="R24" s="155"/>
      <c r="S24" s="158" t="e">
        <f>_xlfn.XLOOKUP(B24,#REF!,#REF!)</f>
        <v>#REF!</v>
      </c>
      <c r="T24" s="39"/>
    </row>
    <row r="25" spans="2:24" ht="22.5" customHeight="1" x14ac:dyDescent="0.2">
      <c r="B25" s="34" t="s">
        <v>152</v>
      </c>
      <c r="C25" s="27" t="s">
        <v>98</v>
      </c>
      <c r="D25" s="37"/>
      <c r="E25" s="37" t="s">
        <v>152</v>
      </c>
      <c r="F25" s="29">
        <v>728</v>
      </c>
      <c r="G25" s="29">
        <v>768</v>
      </c>
      <c r="H25" s="271">
        <v>22</v>
      </c>
      <c r="I25" s="222">
        <v>43.424226808222066</v>
      </c>
      <c r="J25" s="43" t="s">
        <v>945</v>
      </c>
      <c r="K25" s="29">
        <v>19</v>
      </c>
      <c r="L25" s="29">
        <v>48</v>
      </c>
      <c r="M25" s="27"/>
      <c r="N25" s="27"/>
      <c r="O25" s="27" t="s">
        <v>337</v>
      </c>
      <c r="P25" s="44" t="s">
        <v>26</v>
      </c>
      <c r="Q25" s="155" t="s">
        <v>76</v>
      </c>
      <c r="R25" s="155"/>
      <c r="S25" s="158" t="e">
        <f>_xlfn.XLOOKUP(B25,#REF!,#REF!)</f>
        <v>#REF!</v>
      </c>
      <c r="T25" s="39"/>
    </row>
    <row r="26" spans="2:24" ht="22.5" customHeight="1" x14ac:dyDescent="0.2">
      <c r="B26" s="34" t="s">
        <v>155</v>
      </c>
      <c r="C26" s="27" t="s">
        <v>98</v>
      </c>
      <c r="D26" s="37"/>
      <c r="E26" s="37" t="s">
        <v>155</v>
      </c>
      <c r="F26" s="29">
        <v>728</v>
      </c>
      <c r="G26" s="29">
        <v>768</v>
      </c>
      <c r="H26" s="271">
        <v>31</v>
      </c>
      <c r="I26" s="222">
        <v>44.913616938342727</v>
      </c>
      <c r="J26" s="43" t="s">
        <v>946</v>
      </c>
      <c r="K26" s="29">
        <v>36</v>
      </c>
      <c r="L26" s="29">
        <v>28</v>
      </c>
      <c r="M26" s="24"/>
      <c r="N26" s="27"/>
      <c r="O26" s="27" t="s">
        <v>337</v>
      </c>
      <c r="P26" s="125" t="s">
        <v>156</v>
      </c>
      <c r="Q26" s="155" t="s">
        <v>76</v>
      </c>
      <c r="R26" s="155"/>
      <c r="S26" s="158" t="e">
        <f>_xlfn.XLOOKUP(B26,#REF!,#REF!)</f>
        <v>#REF!</v>
      </c>
      <c r="T26" s="39"/>
    </row>
    <row r="27" spans="2:24" ht="22.5" customHeight="1" x14ac:dyDescent="0.2">
      <c r="B27" s="34" t="s">
        <v>158</v>
      </c>
      <c r="C27" s="27" t="s">
        <v>98</v>
      </c>
      <c r="D27" s="37"/>
      <c r="E27" s="37" t="s">
        <v>158</v>
      </c>
      <c r="F27" s="29">
        <v>728</v>
      </c>
      <c r="G27" s="29">
        <v>768</v>
      </c>
      <c r="H27" s="271">
        <v>15</v>
      </c>
      <c r="I27" s="222">
        <v>41.760912590556813</v>
      </c>
      <c r="J27" s="43" t="s">
        <v>945</v>
      </c>
      <c r="K27" s="29">
        <v>37</v>
      </c>
      <c r="L27" s="29">
        <v>28</v>
      </c>
      <c r="M27" s="27"/>
      <c r="N27" s="27"/>
      <c r="O27" s="27" t="s">
        <v>337</v>
      </c>
      <c r="P27" s="44" t="s">
        <v>26</v>
      </c>
      <c r="Q27" s="155" t="s">
        <v>76</v>
      </c>
      <c r="R27" s="155"/>
      <c r="S27" s="158" t="e">
        <f>_xlfn.XLOOKUP(B27,#REF!,#REF!)</f>
        <v>#REF!</v>
      </c>
      <c r="T27" s="39"/>
    </row>
    <row r="28" spans="2:24" ht="22.5" customHeight="1" x14ac:dyDescent="0.2">
      <c r="B28" s="34" t="s">
        <v>150</v>
      </c>
      <c r="C28" s="27" t="s">
        <v>98</v>
      </c>
      <c r="D28" s="37"/>
      <c r="E28" s="37" t="s">
        <v>150</v>
      </c>
      <c r="F28" s="29">
        <v>733</v>
      </c>
      <c r="G28" s="29">
        <v>821</v>
      </c>
      <c r="H28" s="271">
        <v>562</v>
      </c>
      <c r="I28" s="222">
        <v>57.497363155690607</v>
      </c>
      <c r="J28" s="43" t="s">
        <v>947</v>
      </c>
      <c r="K28" s="29">
        <v>18</v>
      </c>
      <c r="L28" s="29">
        <v>48</v>
      </c>
      <c r="M28" s="27"/>
      <c r="N28" s="27"/>
      <c r="O28" s="27" t="s">
        <v>337</v>
      </c>
      <c r="P28" s="44" t="s">
        <v>26</v>
      </c>
      <c r="Q28" s="155" t="s">
        <v>76</v>
      </c>
      <c r="R28" s="155"/>
      <c r="S28" s="158" t="e">
        <f>_xlfn.XLOOKUP(B28,#REF!,#REF!)</f>
        <v>#REF!</v>
      </c>
      <c r="T28" s="39"/>
    </row>
    <row r="29" spans="2:24" ht="22.5" customHeight="1" x14ac:dyDescent="0.2">
      <c r="B29" s="34" t="s">
        <v>136</v>
      </c>
      <c r="C29" s="27" t="s">
        <v>98</v>
      </c>
      <c r="D29" s="37"/>
      <c r="E29" s="37" t="s">
        <v>136</v>
      </c>
      <c r="F29" s="29">
        <v>758</v>
      </c>
      <c r="G29" s="29">
        <v>822</v>
      </c>
      <c r="H29" s="271">
        <v>602</v>
      </c>
      <c r="I29" s="222">
        <v>57.795964912578242</v>
      </c>
      <c r="J29" s="43" t="s">
        <v>941</v>
      </c>
      <c r="K29" s="29">
        <v>18</v>
      </c>
      <c r="L29" s="29">
        <v>48</v>
      </c>
      <c r="M29" s="27"/>
      <c r="N29" s="27"/>
      <c r="O29" s="27" t="s">
        <v>337</v>
      </c>
      <c r="P29" s="44" t="s">
        <v>26</v>
      </c>
      <c r="Q29" s="155" t="s">
        <v>76</v>
      </c>
      <c r="R29" s="155"/>
      <c r="S29" s="158" t="e">
        <f>_xlfn.XLOOKUP(B29,#REF!,#REF!)</f>
        <v>#REF!</v>
      </c>
      <c r="T29" s="39"/>
    </row>
    <row r="30" spans="2:24" ht="22.5" customHeight="1" x14ac:dyDescent="0.2">
      <c r="B30" s="34" t="s">
        <v>151</v>
      </c>
      <c r="C30" s="27" t="s">
        <v>98</v>
      </c>
      <c r="D30" s="37"/>
      <c r="E30" s="37" t="s">
        <v>151</v>
      </c>
      <c r="F30" s="29">
        <v>758</v>
      </c>
      <c r="G30" s="29">
        <v>803</v>
      </c>
      <c r="H30" s="271">
        <v>759</v>
      </c>
      <c r="I30" s="222">
        <v>58.802417758954803</v>
      </c>
      <c r="J30" s="43" t="s">
        <v>941</v>
      </c>
      <c r="K30" s="29">
        <v>18</v>
      </c>
      <c r="L30" s="29">
        <v>48</v>
      </c>
      <c r="M30" s="27"/>
      <c r="N30" s="27"/>
      <c r="O30" s="27" t="s">
        <v>337</v>
      </c>
      <c r="P30" s="44" t="s">
        <v>26</v>
      </c>
      <c r="Q30" s="155" t="s">
        <v>76</v>
      </c>
      <c r="R30" s="155"/>
      <c r="S30" s="158" t="e">
        <f>_xlfn.XLOOKUP(B30,#REF!,#REF!)</f>
        <v>#REF!</v>
      </c>
      <c r="T30" s="39"/>
    </row>
    <row r="31" spans="2:24" ht="22.5" customHeight="1" x14ac:dyDescent="0.2">
      <c r="B31" s="34" t="s">
        <v>296</v>
      </c>
      <c r="C31" s="27" t="s">
        <v>98</v>
      </c>
      <c r="D31" s="37"/>
      <c r="E31" s="37" t="s">
        <v>296</v>
      </c>
      <c r="F31" s="29">
        <v>758</v>
      </c>
      <c r="G31" s="29">
        <v>798</v>
      </c>
      <c r="H31" s="271">
        <v>794</v>
      </c>
      <c r="I31" s="222">
        <v>58.998205024270966</v>
      </c>
      <c r="J31" s="43" t="s">
        <v>939</v>
      </c>
      <c r="K31" s="29">
        <v>17</v>
      </c>
      <c r="L31" s="29">
        <v>48</v>
      </c>
      <c r="M31" s="24"/>
      <c r="N31" s="27"/>
      <c r="O31" s="27"/>
      <c r="P31" s="44" t="s">
        <v>26</v>
      </c>
      <c r="Q31" s="155" t="s">
        <v>76</v>
      </c>
      <c r="R31" s="155"/>
      <c r="S31" s="158" t="e">
        <f>_xlfn.XLOOKUP(B31,#REF!,#REF!)</f>
        <v>#REF!</v>
      </c>
      <c r="T31" s="39"/>
    </row>
    <row r="32" spans="2:24" ht="22.5" customHeight="1" x14ac:dyDescent="0.2">
      <c r="B32" s="34" t="s">
        <v>147</v>
      </c>
      <c r="C32" s="27" t="s">
        <v>98</v>
      </c>
      <c r="D32" s="37"/>
      <c r="E32" s="37" t="s">
        <v>147</v>
      </c>
      <c r="F32" s="29">
        <v>790</v>
      </c>
      <c r="G32" s="29">
        <v>821</v>
      </c>
      <c r="H32" s="271">
        <v>500</v>
      </c>
      <c r="I32" s="222">
        <v>56.989700043360187</v>
      </c>
      <c r="J32" s="43" t="s">
        <v>948</v>
      </c>
      <c r="K32" s="29">
        <v>19</v>
      </c>
      <c r="L32" s="29">
        <v>48</v>
      </c>
      <c r="M32" s="24"/>
      <c r="N32" s="27"/>
      <c r="O32" s="27" t="s">
        <v>337</v>
      </c>
      <c r="P32" s="44" t="s">
        <v>26</v>
      </c>
      <c r="Q32" s="155" t="s">
        <v>76</v>
      </c>
      <c r="R32" s="155"/>
      <c r="S32" s="158" t="e">
        <f>_xlfn.XLOOKUP(B32,#REF!,#REF!)</f>
        <v>#REF!</v>
      </c>
      <c r="T32" s="39"/>
    </row>
    <row r="33" spans="2:20" ht="22.5" customHeight="1" x14ac:dyDescent="0.2">
      <c r="B33" s="34" t="s">
        <v>142</v>
      </c>
      <c r="C33" s="27" t="s">
        <v>98</v>
      </c>
      <c r="D33" s="37"/>
      <c r="E33" s="37" t="s">
        <v>142</v>
      </c>
      <c r="F33" s="29">
        <v>791</v>
      </c>
      <c r="G33" s="29">
        <v>821</v>
      </c>
      <c r="H33" s="271">
        <v>326</v>
      </c>
      <c r="I33" s="222">
        <v>55.132176000679394</v>
      </c>
      <c r="J33" s="43" t="s">
        <v>949</v>
      </c>
      <c r="K33" s="29">
        <v>22</v>
      </c>
      <c r="L33" s="29">
        <v>48</v>
      </c>
      <c r="M33" s="27"/>
      <c r="N33" s="27"/>
      <c r="O33" s="27" t="s">
        <v>337</v>
      </c>
      <c r="P33" s="44" t="s">
        <v>26</v>
      </c>
      <c r="Q33" s="155" t="s">
        <v>76</v>
      </c>
      <c r="R33" s="155"/>
      <c r="S33" s="158" t="e">
        <f>_xlfn.XLOOKUP(B33,#REF!,#REF!)</f>
        <v>#REF!</v>
      </c>
      <c r="T33" s="39"/>
    </row>
    <row r="34" spans="2:20" ht="22.5" customHeight="1" x14ac:dyDescent="0.2">
      <c r="B34" s="34" t="s">
        <v>147</v>
      </c>
      <c r="C34" s="27" t="s">
        <v>98</v>
      </c>
      <c r="D34" s="37"/>
      <c r="E34" s="37" t="s">
        <v>147</v>
      </c>
      <c r="F34" s="29">
        <v>860</v>
      </c>
      <c r="G34" s="29">
        <v>894</v>
      </c>
      <c r="H34" s="271">
        <v>500</v>
      </c>
      <c r="I34" s="222">
        <v>56.989700043360187</v>
      </c>
      <c r="J34" s="43" t="s">
        <v>948</v>
      </c>
      <c r="K34" s="29">
        <v>19</v>
      </c>
      <c r="L34" s="29">
        <v>48</v>
      </c>
      <c r="M34" s="24"/>
      <c r="N34" s="27"/>
      <c r="O34" s="27" t="s">
        <v>337</v>
      </c>
      <c r="P34" s="44" t="s">
        <v>26</v>
      </c>
      <c r="Q34" s="155" t="s">
        <v>76</v>
      </c>
      <c r="R34" s="155"/>
      <c r="S34" s="158" t="e">
        <f>_xlfn.XLOOKUP(B34,#REF!,#REF!)</f>
        <v>#REF!</v>
      </c>
      <c r="T34" s="39"/>
    </row>
    <row r="35" spans="2:20" ht="22.5" customHeight="1" x14ac:dyDescent="0.2">
      <c r="B35" s="34" t="s">
        <v>158</v>
      </c>
      <c r="C35" s="27" t="s">
        <v>98</v>
      </c>
      <c r="D35" s="37"/>
      <c r="E35" s="37" t="s">
        <v>158</v>
      </c>
      <c r="F35" s="29">
        <v>865</v>
      </c>
      <c r="G35" s="29">
        <v>895</v>
      </c>
      <c r="H35" s="271">
        <v>15</v>
      </c>
      <c r="I35" s="222">
        <v>41.760912590556813</v>
      </c>
      <c r="J35" s="43" t="s">
        <v>950</v>
      </c>
      <c r="K35" s="29">
        <v>37</v>
      </c>
      <c r="L35" s="29">
        <v>28</v>
      </c>
      <c r="M35" s="27"/>
      <c r="N35" s="27"/>
      <c r="O35" s="27" t="s">
        <v>337</v>
      </c>
      <c r="P35" s="44" t="s">
        <v>26</v>
      </c>
      <c r="Q35" s="155" t="s">
        <v>76</v>
      </c>
      <c r="R35" s="155"/>
      <c r="S35" s="158" t="e">
        <f>_xlfn.XLOOKUP(B35,#REF!,#REF!)</f>
        <v>#REF!</v>
      </c>
      <c r="T35" s="39"/>
    </row>
    <row r="36" spans="2:20" ht="22.5" customHeight="1" x14ac:dyDescent="0.2">
      <c r="B36" s="34" t="s">
        <v>155</v>
      </c>
      <c r="C36" s="27" t="s">
        <v>98</v>
      </c>
      <c r="D36" s="37"/>
      <c r="E36" s="37" t="s">
        <v>155</v>
      </c>
      <c r="F36" s="29">
        <v>869</v>
      </c>
      <c r="G36" s="29">
        <v>894</v>
      </c>
      <c r="H36" s="271">
        <v>31</v>
      </c>
      <c r="I36" s="222">
        <v>44.913616938342727</v>
      </c>
      <c r="J36" s="43" t="s">
        <v>951</v>
      </c>
      <c r="K36" s="29">
        <v>36</v>
      </c>
      <c r="L36" s="29">
        <v>28</v>
      </c>
      <c r="M36" s="24"/>
      <c r="N36" s="27"/>
      <c r="O36" s="27" t="s">
        <v>337</v>
      </c>
      <c r="P36" s="125" t="s">
        <v>156</v>
      </c>
      <c r="Q36" s="155" t="s">
        <v>76</v>
      </c>
      <c r="R36" s="155"/>
      <c r="S36" s="158" t="e">
        <f>_xlfn.XLOOKUP(B36,#REF!,#REF!)</f>
        <v>#REF!</v>
      </c>
      <c r="T36" s="39"/>
    </row>
    <row r="37" spans="2:20" ht="22.5" customHeight="1" x14ac:dyDescent="0.2">
      <c r="B37" s="34" t="s">
        <v>121</v>
      </c>
      <c r="C37" s="27" t="s">
        <v>98</v>
      </c>
      <c r="D37" s="37"/>
      <c r="E37" s="37" t="s">
        <v>121</v>
      </c>
      <c r="F37" s="29">
        <v>900</v>
      </c>
      <c r="G37" s="29">
        <v>900</v>
      </c>
      <c r="H37" s="271">
        <v>0.9</v>
      </c>
      <c r="I37" s="222">
        <v>29.542425094393248</v>
      </c>
      <c r="J37" s="43" t="s">
        <v>357</v>
      </c>
      <c r="K37" s="29">
        <v>31</v>
      </c>
      <c r="L37" s="29">
        <v>5</v>
      </c>
      <c r="M37" s="24"/>
      <c r="N37" s="27"/>
      <c r="O37" s="27" t="s">
        <v>337</v>
      </c>
      <c r="P37" s="44" t="s">
        <v>26</v>
      </c>
      <c r="Q37" s="155" t="s">
        <v>76</v>
      </c>
      <c r="R37" s="155"/>
      <c r="S37" s="158" t="e">
        <f>_xlfn.XLOOKUP(B37,#REF!,#REF!)</f>
        <v>#REF!</v>
      </c>
      <c r="T37" s="39"/>
    </row>
    <row r="38" spans="2:20" ht="22.5" customHeight="1" x14ac:dyDescent="0.2">
      <c r="B38" s="34" t="s">
        <v>121</v>
      </c>
      <c r="C38" s="27" t="s">
        <v>98</v>
      </c>
      <c r="D38" s="37"/>
      <c r="E38" s="37" t="s">
        <v>121</v>
      </c>
      <c r="F38" s="29">
        <v>900</v>
      </c>
      <c r="G38" s="29">
        <v>900</v>
      </c>
      <c r="H38" s="271">
        <v>0.9</v>
      </c>
      <c r="I38" s="222">
        <v>29.542425094393248</v>
      </c>
      <c r="J38" s="43" t="s">
        <v>357</v>
      </c>
      <c r="K38" s="29">
        <v>31</v>
      </c>
      <c r="L38" s="29">
        <v>5</v>
      </c>
      <c r="M38" s="24"/>
      <c r="N38" s="27"/>
      <c r="O38" s="27" t="s">
        <v>337</v>
      </c>
      <c r="P38" s="44" t="s">
        <v>26</v>
      </c>
      <c r="Q38" s="155" t="s">
        <v>76</v>
      </c>
      <c r="R38" s="155"/>
      <c r="S38" s="158" t="e">
        <f>_xlfn.XLOOKUP(B38,#REF!,#REF!)</f>
        <v>#REF!</v>
      </c>
      <c r="T38" s="39"/>
    </row>
    <row r="39" spans="2:20" ht="22.5" customHeight="1" x14ac:dyDescent="0.2">
      <c r="B39" s="34" t="s">
        <v>127</v>
      </c>
      <c r="C39" s="27" t="s">
        <v>98</v>
      </c>
      <c r="D39" s="37"/>
      <c r="E39" s="37" t="s">
        <v>127</v>
      </c>
      <c r="F39" s="29">
        <v>902</v>
      </c>
      <c r="G39" s="29">
        <v>928</v>
      </c>
      <c r="H39" s="271">
        <v>38</v>
      </c>
      <c r="I39" s="222">
        <v>45.797835966168101</v>
      </c>
      <c r="J39" s="43" t="s">
        <v>358</v>
      </c>
      <c r="K39" s="29">
        <v>30</v>
      </c>
      <c r="L39" s="29">
        <v>50</v>
      </c>
      <c r="M39" s="27"/>
      <c r="N39" s="27"/>
      <c r="O39" s="27" t="s">
        <v>337</v>
      </c>
      <c r="P39" s="44" t="s">
        <v>26</v>
      </c>
      <c r="Q39" s="155" t="s">
        <v>76</v>
      </c>
      <c r="R39" s="155"/>
      <c r="S39" s="158" t="e">
        <f>_xlfn.XLOOKUP(B39,#REF!,#REF!)</f>
        <v>#REF!</v>
      </c>
      <c r="T39" s="39"/>
    </row>
    <row r="40" spans="2:20" ht="22.5" customHeight="1" x14ac:dyDescent="0.2">
      <c r="B40" s="34" t="s">
        <v>138</v>
      </c>
      <c r="C40" s="27" t="s">
        <v>98</v>
      </c>
      <c r="D40" s="37"/>
      <c r="E40" s="37" t="s">
        <v>138</v>
      </c>
      <c r="F40" s="29">
        <v>902</v>
      </c>
      <c r="G40" s="29">
        <v>928</v>
      </c>
      <c r="H40" s="271">
        <v>750</v>
      </c>
      <c r="I40" s="222">
        <v>58.750612633917001</v>
      </c>
      <c r="J40" s="43" t="s">
        <v>358</v>
      </c>
      <c r="K40" s="29">
        <v>19</v>
      </c>
      <c r="L40" s="29">
        <v>50</v>
      </c>
      <c r="M40" s="27"/>
      <c r="N40" s="27"/>
      <c r="O40" s="162" t="s">
        <v>341</v>
      </c>
      <c r="P40" s="44" t="s">
        <v>342</v>
      </c>
      <c r="Q40" s="29" t="s">
        <v>359</v>
      </c>
      <c r="R40" s="29" t="s">
        <v>105</v>
      </c>
      <c r="S40" s="158" t="e">
        <f>_xlfn.XLOOKUP(B40,#REF!,#REF!)</f>
        <v>#REF!</v>
      </c>
      <c r="T40" s="39"/>
    </row>
    <row r="41" spans="2:20" ht="22.5" customHeight="1" x14ac:dyDescent="0.2">
      <c r="B41" s="34" t="s">
        <v>127</v>
      </c>
      <c r="C41" s="27" t="s">
        <v>98</v>
      </c>
      <c r="D41" s="37"/>
      <c r="E41" s="37" t="s">
        <v>127</v>
      </c>
      <c r="F41" s="29">
        <v>920</v>
      </c>
      <c r="G41" s="29">
        <v>960</v>
      </c>
      <c r="H41" s="271">
        <v>40</v>
      </c>
      <c r="I41" s="222">
        <v>46.020599913279625</v>
      </c>
      <c r="J41" s="43" t="s">
        <v>944</v>
      </c>
      <c r="K41" s="29">
        <v>34</v>
      </c>
      <c r="L41" s="29">
        <v>48</v>
      </c>
      <c r="M41" s="27"/>
      <c r="N41" s="27"/>
      <c r="O41" s="27" t="s">
        <v>337</v>
      </c>
      <c r="P41" s="44" t="s">
        <v>26</v>
      </c>
      <c r="Q41" s="155" t="s">
        <v>76</v>
      </c>
      <c r="R41" s="155"/>
      <c r="S41" s="158" t="e">
        <f>_xlfn.XLOOKUP(B41,#REF!,#REF!)</f>
        <v>#REF!</v>
      </c>
      <c r="T41" s="39"/>
    </row>
    <row r="42" spans="2:20" ht="22.5" customHeight="1" x14ac:dyDescent="0.2">
      <c r="B42" s="34" t="s">
        <v>135</v>
      </c>
      <c r="C42" s="27" t="s">
        <v>98</v>
      </c>
      <c r="D42" s="37"/>
      <c r="E42" s="37" t="s">
        <v>135</v>
      </c>
      <c r="F42" s="29">
        <v>920</v>
      </c>
      <c r="G42" s="29">
        <v>960</v>
      </c>
      <c r="H42" s="271">
        <v>68</v>
      </c>
      <c r="I42" s="222">
        <v>48.32508912706237</v>
      </c>
      <c r="J42" s="43" t="s">
        <v>952</v>
      </c>
      <c r="K42" s="29">
        <v>37</v>
      </c>
      <c r="L42" s="29">
        <v>48</v>
      </c>
      <c r="M42" s="27"/>
      <c r="N42" s="27"/>
      <c r="O42" s="27" t="s">
        <v>337</v>
      </c>
      <c r="P42" s="44" t="s">
        <v>26</v>
      </c>
      <c r="Q42" s="155" t="s">
        <v>76</v>
      </c>
      <c r="R42" s="155"/>
      <c r="S42" s="158" t="e">
        <f>_xlfn.XLOOKUP(B42,#REF!,#REF!)</f>
        <v>#REF!</v>
      </c>
      <c r="T42" s="39"/>
    </row>
    <row r="43" spans="2:20" ht="22.5" customHeight="1" x14ac:dyDescent="0.2">
      <c r="B43" s="34" t="s">
        <v>152</v>
      </c>
      <c r="C43" s="27" t="s">
        <v>98</v>
      </c>
      <c r="D43" s="37"/>
      <c r="E43" s="37" t="s">
        <v>152</v>
      </c>
      <c r="F43" s="29">
        <v>920</v>
      </c>
      <c r="G43" s="29">
        <v>960</v>
      </c>
      <c r="H43" s="271">
        <v>22</v>
      </c>
      <c r="I43" s="222">
        <v>43.424226808222066</v>
      </c>
      <c r="J43" s="43" t="s">
        <v>953</v>
      </c>
      <c r="K43" s="29">
        <v>19</v>
      </c>
      <c r="L43" s="29">
        <v>48</v>
      </c>
      <c r="M43" s="27"/>
      <c r="N43" s="27"/>
      <c r="O43" s="27" t="s">
        <v>337</v>
      </c>
      <c r="P43" s="44" t="s">
        <v>26</v>
      </c>
      <c r="Q43" s="155" t="s">
        <v>76</v>
      </c>
      <c r="R43" s="155"/>
      <c r="S43" s="158" t="e">
        <f>_xlfn.XLOOKUP(B43,#REF!,#REF!)</f>
        <v>#REF!</v>
      </c>
      <c r="T43" s="39"/>
    </row>
    <row r="44" spans="2:20" ht="22.5" customHeight="1" x14ac:dyDescent="0.2">
      <c r="B44" s="34" t="s">
        <v>142</v>
      </c>
      <c r="C44" s="27" t="s">
        <v>98</v>
      </c>
      <c r="D44" s="37"/>
      <c r="E44" s="37" t="s">
        <v>142</v>
      </c>
      <c r="F44" s="29">
        <v>920</v>
      </c>
      <c r="G44" s="29">
        <v>960</v>
      </c>
      <c r="H44" s="271">
        <v>326</v>
      </c>
      <c r="I44" s="222">
        <v>55.132176000679394</v>
      </c>
      <c r="J44" s="43" t="s">
        <v>949</v>
      </c>
      <c r="K44" s="29">
        <v>22</v>
      </c>
      <c r="L44" s="29">
        <v>48</v>
      </c>
      <c r="M44" s="27"/>
      <c r="N44" s="27"/>
      <c r="O44" s="27" t="s">
        <v>337</v>
      </c>
      <c r="P44" s="44" t="s">
        <v>26</v>
      </c>
      <c r="Q44" s="155" t="s">
        <v>76</v>
      </c>
      <c r="R44" s="155"/>
      <c r="S44" s="158" t="e">
        <f>_xlfn.XLOOKUP(B44,#REF!,#REF!)</f>
        <v>#REF!</v>
      </c>
      <c r="T44" s="39"/>
    </row>
    <row r="45" spans="2:20" ht="22.5" customHeight="1" x14ac:dyDescent="0.2">
      <c r="B45" s="34" t="s">
        <v>144</v>
      </c>
      <c r="C45" s="27" t="s">
        <v>98</v>
      </c>
      <c r="D45" s="37"/>
      <c r="E45" s="37" t="s">
        <v>144</v>
      </c>
      <c r="F45" s="29">
        <v>920</v>
      </c>
      <c r="G45" s="29">
        <v>960</v>
      </c>
      <c r="H45" s="271">
        <v>400</v>
      </c>
      <c r="I45" s="222">
        <v>56.020599913279625</v>
      </c>
      <c r="J45" s="43" t="s">
        <v>954</v>
      </c>
      <c r="K45" s="29">
        <v>19</v>
      </c>
      <c r="L45" s="29">
        <v>48</v>
      </c>
      <c r="M45" s="27"/>
      <c r="N45" s="27"/>
      <c r="O45" s="27" t="s">
        <v>337</v>
      </c>
      <c r="P45" s="44" t="s">
        <v>26</v>
      </c>
      <c r="Q45" s="155" t="s">
        <v>76</v>
      </c>
      <c r="R45" s="155"/>
      <c r="S45" s="158" t="e">
        <f>_xlfn.XLOOKUP(B45,#REF!,#REF!)</f>
        <v>#REF!</v>
      </c>
      <c r="T45" s="39"/>
    </row>
    <row r="46" spans="2:20" ht="22.5" customHeight="1" x14ac:dyDescent="0.2">
      <c r="B46" s="34" t="s">
        <v>150</v>
      </c>
      <c r="C46" s="27" t="str">
        <f>_xlfn.XLOOKUP(B46,'[1]Prime List'!$B$4:$B$503,'[1]Prime List'!$C$4:$C$503)</f>
        <v>4. Launched</v>
      </c>
      <c r="D46" s="37" t="s">
        <v>324</v>
      </c>
      <c r="E46" s="37" t="s">
        <v>970</v>
      </c>
      <c r="F46" s="29">
        <v>758</v>
      </c>
      <c r="G46" s="29">
        <v>803</v>
      </c>
      <c r="H46" s="29">
        <v>562</v>
      </c>
      <c r="I46" s="222">
        <f>10*LOG(H46*1000)</f>
        <v>57.497363155690607</v>
      </c>
      <c r="J46" s="43" t="s">
        <v>971</v>
      </c>
      <c r="K46" s="29">
        <v>38</v>
      </c>
      <c r="L46" s="29">
        <v>48</v>
      </c>
      <c r="M46" s="27"/>
      <c r="N46" s="27"/>
      <c r="O46" s="27"/>
      <c r="P46" s="44"/>
      <c r="Q46" s="155"/>
      <c r="R46" s="155"/>
      <c r="S46" s="158"/>
      <c r="T46" s="39"/>
    </row>
    <row r="47" spans="2:20" ht="22.5" customHeight="1" x14ac:dyDescent="0.2">
      <c r="B47" s="34" t="s">
        <v>152</v>
      </c>
      <c r="C47" s="27" t="str">
        <f>_xlfn.XLOOKUP(B47,'[1]Prime List'!$B$4:$B$503,'[1]Prime List'!$C$4:$C$503)</f>
        <v>4. Launched</v>
      </c>
      <c r="D47" s="37" t="s">
        <v>324</v>
      </c>
      <c r="E47" s="37" t="s">
        <v>972</v>
      </c>
      <c r="F47" s="29">
        <v>758</v>
      </c>
      <c r="G47" s="29">
        <v>803</v>
      </c>
      <c r="H47" s="29">
        <v>562</v>
      </c>
      <c r="I47" s="222">
        <f>10*LOG(H47*1000)</f>
        <v>57.497363155690607</v>
      </c>
      <c r="J47" s="43" t="s">
        <v>971</v>
      </c>
      <c r="K47" s="29">
        <v>38</v>
      </c>
      <c r="L47" s="29">
        <v>48</v>
      </c>
      <c r="M47" s="27"/>
      <c r="N47" s="27"/>
      <c r="O47" s="27"/>
      <c r="P47" s="44"/>
      <c r="Q47" s="155"/>
      <c r="R47" s="155"/>
      <c r="S47" s="158"/>
      <c r="T47" s="39"/>
    </row>
    <row r="48" spans="2:20" ht="22.5" customHeight="1" x14ac:dyDescent="0.2">
      <c r="B48" s="34" t="s">
        <v>150</v>
      </c>
      <c r="C48" s="27" t="s">
        <v>98</v>
      </c>
      <c r="D48" s="37"/>
      <c r="E48" s="37" t="s">
        <v>150</v>
      </c>
      <c r="F48" s="29">
        <v>758</v>
      </c>
      <c r="G48" s="29">
        <v>803</v>
      </c>
      <c r="H48" s="29">
        <v>562</v>
      </c>
      <c r="I48" s="222">
        <f>10*LOG(H48*1000)</f>
        <v>57.497363155690607</v>
      </c>
      <c r="J48" s="43" t="s">
        <v>971</v>
      </c>
      <c r="K48" s="29">
        <v>18</v>
      </c>
      <c r="L48" s="29">
        <v>48</v>
      </c>
      <c r="M48" s="27"/>
      <c r="N48" s="27"/>
      <c r="O48" s="27"/>
      <c r="P48" s="44" t="s">
        <v>26</v>
      </c>
      <c r="Q48" s="155" t="s">
        <v>76</v>
      </c>
      <c r="R48" s="155"/>
      <c r="S48" s="158" t="e">
        <f>_xlfn.XLOOKUP(B48,#REF!,#REF!)</f>
        <v>#REF!</v>
      </c>
      <c r="T48" s="39"/>
    </row>
    <row r="49" spans="2:20" ht="22.5" customHeight="1" x14ac:dyDescent="0.2">
      <c r="B49" s="34" t="s">
        <v>150</v>
      </c>
      <c r="C49" s="27" t="s">
        <v>98</v>
      </c>
      <c r="D49" s="37"/>
      <c r="E49" s="37" t="s">
        <v>150</v>
      </c>
      <c r="F49" s="29">
        <v>733</v>
      </c>
      <c r="G49" s="29">
        <v>821</v>
      </c>
      <c r="H49" s="271">
        <v>562</v>
      </c>
      <c r="I49" s="222">
        <v>57.497363155690607</v>
      </c>
      <c r="J49" s="43" t="s">
        <v>947</v>
      </c>
      <c r="K49" s="29">
        <v>18</v>
      </c>
      <c r="L49" s="29">
        <v>48</v>
      </c>
      <c r="M49" s="27"/>
      <c r="N49" s="27"/>
      <c r="O49" s="27" t="s">
        <v>337</v>
      </c>
      <c r="P49" s="44" t="s">
        <v>26</v>
      </c>
      <c r="Q49" s="155" t="s">
        <v>76</v>
      </c>
      <c r="R49" s="155"/>
      <c r="S49" s="158" t="e">
        <f>_xlfn.XLOOKUP(B49,#REF!,#REF!)</f>
        <v>#REF!</v>
      </c>
      <c r="T49" s="39"/>
    </row>
    <row r="50" spans="2:20" ht="22.5" customHeight="1" x14ac:dyDescent="0.2">
      <c r="B50" s="34" t="s">
        <v>145</v>
      </c>
      <c r="C50" s="27" t="s">
        <v>98</v>
      </c>
      <c r="D50" s="37"/>
      <c r="E50" s="37" t="s">
        <v>145</v>
      </c>
      <c r="F50" s="29">
        <v>920</v>
      </c>
      <c r="G50" s="29">
        <v>960</v>
      </c>
      <c r="H50" s="271">
        <v>512</v>
      </c>
      <c r="I50" s="222">
        <v>57.092699609758306</v>
      </c>
      <c r="J50" s="43" t="s">
        <v>955</v>
      </c>
      <c r="K50" s="29">
        <v>18</v>
      </c>
      <c r="L50" s="29">
        <v>48</v>
      </c>
      <c r="M50" s="27"/>
      <c r="N50" s="27"/>
      <c r="O50" s="27" t="s">
        <v>337</v>
      </c>
      <c r="P50" s="44" t="s">
        <v>26</v>
      </c>
      <c r="Q50" s="155" t="s">
        <v>76</v>
      </c>
      <c r="R50" s="155"/>
      <c r="S50" s="158" t="e">
        <f>_xlfn.XLOOKUP(B50,#REF!,#REF!)</f>
        <v>#REF!</v>
      </c>
      <c r="T50" s="39"/>
    </row>
    <row r="51" spans="2:20" ht="22.5" customHeight="1" x14ac:dyDescent="0.2">
      <c r="B51" s="34" t="s">
        <v>151</v>
      </c>
      <c r="C51" s="27" t="s">
        <v>98</v>
      </c>
      <c r="D51" s="37"/>
      <c r="E51" s="37" t="s">
        <v>151</v>
      </c>
      <c r="F51" s="29">
        <v>920</v>
      </c>
      <c r="G51" s="29">
        <v>960</v>
      </c>
      <c r="H51" s="271">
        <v>759</v>
      </c>
      <c r="I51" s="222">
        <v>58.802417758954803</v>
      </c>
      <c r="J51" s="43" t="s">
        <v>941</v>
      </c>
      <c r="K51" s="29">
        <v>18</v>
      </c>
      <c r="L51" s="29">
        <v>48</v>
      </c>
      <c r="M51" s="27"/>
      <c r="N51" s="27"/>
      <c r="O51" s="27" t="s">
        <v>337</v>
      </c>
      <c r="P51" s="44" t="s">
        <v>26</v>
      </c>
      <c r="Q51" s="155" t="s">
        <v>76</v>
      </c>
      <c r="R51" s="155"/>
      <c r="S51" s="158" t="e">
        <f>_xlfn.XLOOKUP(B51,#REF!,#REF!)</f>
        <v>#REF!</v>
      </c>
      <c r="T51" s="39"/>
    </row>
    <row r="52" spans="2:20" ht="22.5" customHeight="1" x14ac:dyDescent="0.2">
      <c r="B52" s="34" t="s">
        <v>147</v>
      </c>
      <c r="C52" s="27" t="s">
        <v>98</v>
      </c>
      <c r="D52" s="37"/>
      <c r="E52" s="37" t="s">
        <v>147</v>
      </c>
      <c r="F52" s="29">
        <v>920</v>
      </c>
      <c r="G52" s="29">
        <v>960</v>
      </c>
      <c r="H52" s="271">
        <v>500</v>
      </c>
      <c r="I52" s="222">
        <v>56.989700043360187</v>
      </c>
      <c r="J52" s="43" t="s">
        <v>948</v>
      </c>
      <c r="K52" s="29">
        <v>19</v>
      </c>
      <c r="L52" s="29">
        <v>48</v>
      </c>
      <c r="M52" s="24"/>
      <c r="N52" s="27"/>
      <c r="O52" s="27" t="s">
        <v>337</v>
      </c>
      <c r="P52" s="44" t="s">
        <v>26</v>
      </c>
      <c r="Q52" s="155" t="s">
        <v>76</v>
      </c>
      <c r="R52" s="155"/>
      <c r="S52" s="158" t="e">
        <f>_xlfn.XLOOKUP(B52,#REF!,#REF!)</f>
        <v>#REF!</v>
      </c>
      <c r="T52" s="39"/>
    </row>
    <row r="53" spans="2:20" ht="22.5" customHeight="1" x14ac:dyDescent="0.2">
      <c r="B53" s="34" t="s">
        <v>147</v>
      </c>
      <c r="C53" s="27" t="s">
        <v>98</v>
      </c>
      <c r="D53" s="37"/>
      <c r="E53" s="37" t="s">
        <v>147</v>
      </c>
      <c r="F53" s="29">
        <v>920</v>
      </c>
      <c r="G53" s="29">
        <v>960</v>
      </c>
      <c r="H53" s="271">
        <v>500</v>
      </c>
      <c r="I53" s="222">
        <v>56.989700043360187</v>
      </c>
      <c r="J53" s="43" t="s">
        <v>948</v>
      </c>
      <c r="K53" s="29">
        <v>19</v>
      </c>
      <c r="L53" s="29">
        <v>48</v>
      </c>
      <c r="M53" s="24"/>
      <c r="N53" s="27"/>
      <c r="O53" s="27" t="s">
        <v>337</v>
      </c>
      <c r="P53" s="44" t="s">
        <v>26</v>
      </c>
      <c r="Q53" s="155" t="s">
        <v>76</v>
      </c>
      <c r="R53" s="155"/>
      <c r="S53" s="158" t="e">
        <f>_xlfn.XLOOKUP(B53,#REF!,#REF!)</f>
        <v>#REF!</v>
      </c>
      <c r="T53" s="39"/>
    </row>
    <row r="54" spans="2:20" ht="22.5" customHeight="1" x14ac:dyDescent="0.2">
      <c r="B54" s="34" t="s">
        <v>155</v>
      </c>
      <c r="C54" s="27" t="s">
        <v>98</v>
      </c>
      <c r="D54" s="37"/>
      <c r="E54" s="37" t="s">
        <v>155</v>
      </c>
      <c r="F54" s="29">
        <v>920</v>
      </c>
      <c r="G54" s="29">
        <v>960</v>
      </c>
      <c r="H54" s="271">
        <v>31</v>
      </c>
      <c r="I54" s="222">
        <v>44.913616938342727</v>
      </c>
      <c r="J54" s="43" t="s">
        <v>951</v>
      </c>
      <c r="K54" s="29">
        <v>36</v>
      </c>
      <c r="L54" s="29">
        <v>28</v>
      </c>
      <c r="M54" s="24"/>
      <c r="N54" s="27"/>
      <c r="O54" s="27" t="s">
        <v>337</v>
      </c>
      <c r="P54" s="125" t="s">
        <v>156</v>
      </c>
      <c r="Q54" s="155" t="s">
        <v>76</v>
      </c>
      <c r="R54" s="155"/>
      <c r="S54" s="158" t="e">
        <f>_xlfn.XLOOKUP(B54,#REF!,#REF!)</f>
        <v>#REF!</v>
      </c>
      <c r="T54" s="39"/>
    </row>
    <row r="55" spans="2:20" ht="22.5" customHeight="1" x14ac:dyDescent="0.2">
      <c r="B55" s="34" t="s">
        <v>112</v>
      </c>
      <c r="C55" s="27" t="s">
        <v>98</v>
      </c>
      <c r="D55" s="34"/>
      <c r="E55" s="37" t="s">
        <v>112</v>
      </c>
      <c r="F55" s="29">
        <v>925</v>
      </c>
      <c r="G55" s="29">
        <v>960</v>
      </c>
      <c r="H55" s="271">
        <v>55</v>
      </c>
      <c r="I55" s="222">
        <v>47.403626894942441</v>
      </c>
      <c r="J55" s="43" t="s">
        <v>956</v>
      </c>
      <c r="K55" s="29">
        <v>19</v>
      </c>
      <c r="L55" s="29">
        <v>48</v>
      </c>
      <c r="M55" s="160" t="s">
        <v>360</v>
      </c>
      <c r="N55" s="8"/>
      <c r="O55" s="29"/>
      <c r="P55" s="21" t="s">
        <v>323</v>
      </c>
      <c r="Q55" s="226" t="s">
        <v>76</v>
      </c>
      <c r="R55" s="29"/>
      <c r="S55" s="158" t="e">
        <f>_xlfn.XLOOKUP(B55,#REF!,#REF!)</f>
        <v>#REF!</v>
      </c>
      <c r="T55" s="39"/>
    </row>
    <row r="56" spans="2:20" ht="22.5" customHeight="1" x14ac:dyDescent="0.2">
      <c r="B56" s="34" t="s">
        <v>160</v>
      </c>
      <c r="C56" s="27" t="s">
        <v>98</v>
      </c>
      <c r="D56" s="37"/>
      <c r="E56" s="37" t="s">
        <v>160</v>
      </c>
      <c r="F56" s="29">
        <v>960</v>
      </c>
      <c r="G56" s="29">
        <v>1215</v>
      </c>
      <c r="H56" s="271">
        <v>700</v>
      </c>
      <c r="I56" s="222">
        <v>58.450980400142569</v>
      </c>
      <c r="J56" s="43" t="s">
        <v>361</v>
      </c>
      <c r="K56" s="29">
        <v>16</v>
      </c>
      <c r="L56" s="29">
        <v>50</v>
      </c>
      <c r="M56" s="24"/>
      <c r="N56" s="27"/>
      <c r="O56" s="27" t="s">
        <v>337</v>
      </c>
      <c r="P56" s="44" t="s">
        <v>26</v>
      </c>
      <c r="Q56" s="155" t="s">
        <v>76</v>
      </c>
      <c r="R56" s="155"/>
      <c r="S56" s="158" t="e">
        <f>_xlfn.XLOOKUP(B56,#REF!,#REF!)</f>
        <v>#REF!</v>
      </c>
      <c r="T56" s="39"/>
    </row>
    <row r="57" spans="2:20" ht="22.5" customHeight="1" x14ac:dyDescent="0.2">
      <c r="B57" s="34" t="s">
        <v>162</v>
      </c>
      <c r="C57" s="27" t="s">
        <v>98</v>
      </c>
      <c r="D57" s="37"/>
      <c r="E57" s="37" t="s">
        <v>162</v>
      </c>
      <c r="F57" s="29">
        <v>960</v>
      </c>
      <c r="G57" s="29">
        <v>1215</v>
      </c>
      <c r="H57" s="271">
        <v>1230</v>
      </c>
      <c r="I57" s="222">
        <v>60.899051114393984</v>
      </c>
      <c r="J57" s="43" t="s">
        <v>361</v>
      </c>
      <c r="K57" s="29">
        <v>17</v>
      </c>
      <c r="L57" s="29">
        <v>50</v>
      </c>
      <c r="M57" s="27"/>
      <c r="N57" s="27"/>
      <c r="O57" s="162" t="s">
        <v>341</v>
      </c>
      <c r="P57" s="44" t="s">
        <v>342</v>
      </c>
      <c r="Q57" s="29" t="s">
        <v>362</v>
      </c>
      <c r="R57" s="29" t="s">
        <v>105</v>
      </c>
      <c r="S57" s="158" t="e">
        <f>_xlfn.XLOOKUP(B57,#REF!,#REF!)</f>
        <v>#REF!</v>
      </c>
      <c r="T57" s="39"/>
    </row>
    <row r="58" spans="2:20" ht="22.5" customHeight="1" x14ac:dyDescent="0.2">
      <c r="B58" s="34" t="s">
        <v>163</v>
      </c>
      <c r="C58" s="27" t="s">
        <v>98</v>
      </c>
      <c r="D58" s="37"/>
      <c r="E58" s="37" t="s">
        <v>163</v>
      </c>
      <c r="F58" s="29">
        <v>1030</v>
      </c>
      <c r="G58" s="29">
        <v>1090</v>
      </c>
      <c r="H58" s="271">
        <v>250</v>
      </c>
      <c r="I58" s="222">
        <v>53.979400086720375</v>
      </c>
      <c r="J58" s="43" t="s">
        <v>361</v>
      </c>
      <c r="K58" s="29">
        <v>32</v>
      </c>
      <c r="L58" s="29">
        <v>50</v>
      </c>
      <c r="M58" s="24"/>
      <c r="N58" s="27"/>
      <c r="O58" s="27" t="s">
        <v>337</v>
      </c>
      <c r="P58" s="44" t="s">
        <v>26</v>
      </c>
      <c r="Q58" s="155" t="s">
        <v>76</v>
      </c>
      <c r="R58" s="163"/>
      <c r="S58" s="158" t="e">
        <f>_xlfn.XLOOKUP(B58,#REF!,#REF!)</f>
        <v>#REF!</v>
      </c>
      <c r="T58" s="39"/>
    </row>
    <row r="59" spans="2:20" ht="22.5" customHeight="1" x14ac:dyDescent="0.2">
      <c r="B59" s="34" t="s">
        <v>160</v>
      </c>
      <c r="C59" s="27" t="s">
        <v>98</v>
      </c>
      <c r="D59" s="37"/>
      <c r="E59" s="37" t="s">
        <v>160</v>
      </c>
      <c r="F59" s="29">
        <v>1030</v>
      </c>
      <c r="G59" s="29">
        <v>1090</v>
      </c>
      <c r="H59" s="271">
        <v>700</v>
      </c>
      <c r="I59" s="222">
        <v>58.450980400142569</v>
      </c>
      <c r="J59" s="43" t="s">
        <v>361</v>
      </c>
      <c r="K59" s="29">
        <v>19</v>
      </c>
      <c r="L59" s="29">
        <v>50</v>
      </c>
      <c r="M59" s="27"/>
      <c r="N59" s="27"/>
      <c r="O59" s="162" t="s">
        <v>341</v>
      </c>
      <c r="P59" s="44" t="s">
        <v>342</v>
      </c>
      <c r="Q59" s="29" t="s">
        <v>363</v>
      </c>
      <c r="R59" s="29" t="s">
        <v>105</v>
      </c>
      <c r="S59" s="158" t="e">
        <f>_xlfn.XLOOKUP(B59,#REF!,#REF!)</f>
        <v>#REF!</v>
      </c>
      <c r="T59" s="39"/>
    </row>
    <row r="60" spans="2:20" ht="22.5" customHeight="1" x14ac:dyDescent="0.2">
      <c r="B60" s="34" t="s">
        <v>162</v>
      </c>
      <c r="C60" s="27" t="s">
        <v>98</v>
      </c>
      <c r="D60" s="37"/>
      <c r="E60" s="37" t="s">
        <v>162</v>
      </c>
      <c r="F60" s="29">
        <v>1030</v>
      </c>
      <c r="G60" s="29">
        <v>1030</v>
      </c>
      <c r="H60" s="271">
        <v>1000</v>
      </c>
      <c r="I60" s="222">
        <v>60</v>
      </c>
      <c r="J60" s="43" t="s">
        <v>361</v>
      </c>
      <c r="K60" s="29">
        <v>19</v>
      </c>
      <c r="L60" s="29">
        <v>50</v>
      </c>
      <c r="M60" s="24"/>
      <c r="N60" s="27"/>
      <c r="O60" s="162" t="s">
        <v>341</v>
      </c>
      <c r="P60" s="44" t="s">
        <v>342</v>
      </c>
      <c r="Q60" s="155" t="s">
        <v>76</v>
      </c>
      <c r="R60" s="155"/>
      <c r="S60" s="158" t="e">
        <f>_xlfn.XLOOKUP(B60,#REF!,#REF!)</f>
        <v>#REF!</v>
      </c>
      <c r="T60" s="39"/>
    </row>
    <row r="61" spans="2:20" ht="22.5" customHeight="1" x14ac:dyDescent="0.2">
      <c r="B61" s="34" t="s">
        <v>160</v>
      </c>
      <c r="C61" s="27" t="s">
        <v>98</v>
      </c>
      <c r="D61" s="34" t="s">
        <v>324</v>
      </c>
      <c r="E61" s="37" t="s">
        <v>364</v>
      </c>
      <c r="F61" s="29">
        <v>1090</v>
      </c>
      <c r="G61" s="29">
        <v>1090</v>
      </c>
      <c r="H61" s="271">
        <v>600</v>
      </c>
      <c r="I61" s="222">
        <v>57.781512503836439</v>
      </c>
      <c r="J61" s="43" t="s">
        <v>365</v>
      </c>
      <c r="K61" s="29">
        <v>35</v>
      </c>
      <c r="L61" s="29">
        <v>50</v>
      </c>
      <c r="M61" s="24"/>
      <c r="N61" s="27"/>
      <c r="O61" s="27" t="s">
        <v>337</v>
      </c>
      <c r="P61" s="44" t="s">
        <v>26</v>
      </c>
      <c r="Q61" s="29" t="s">
        <v>363</v>
      </c>
      <c r="R61" s="155" t="s">
        <v>105</v>
      </c>
      <c r="S61" s="158" t="e">
        <f>_xlfn.XLOOKUP(B61,#REF!,#REF!)</f>
        <v>#REF!</v>
      </c>
      <c r="T61" s="39"/>
    </row>
    <row r="62" spans="2:20" ht="22.5" customHeight="1" x14ac:dyDescent="0.2">
      <c r="B62" s="34" t="s">
        <v>127</v>
      </c>
      <c r="C62" s="27" t="s">
        <v>98</v>
      </c>
      <c r="D62" s="34" t="s">
        <v>324</v>
      </c>
      <c r="E62" s="37" t="s">
        <v>366</v>
      </c>
      <c r="F62" s="29">
        <v>1300</v>
      </c>
      <c r="G62" s="29">
        <v>1300</v>
      </c>
      <c r="H62" s="271">
        <v>25</v>
      </c>
      <c r="I62" s="222">
        <v>43.979400086720375</v>
      </c>
      <c r="J62" s="43" t="s">
        <v>334</v>
      </c>
      <c r="K62" s="29">
        <v>38</v>
      </c>
      <c r="L62" s="29">
        <v>50</v>
      </c>
      <c r="M62" s="27"/>
      <c r="N62" s="27"/>
      <c r="O62" s="27" t="s">
        <v>337</v>
      </c>
      <c r="P62" s="44" t="s">
        <v>26</v>
      </c>
      <c r="Q62" s="155" t="s">
        <v>76</v>
      </c>
      <c r="R62" s="155"/>
      <c r="S62" s="158" t="e">
        <f>_xlfn.XLOOKUP(B62,#REF!,#REF!)</f>
        <v>#REF!</v>
      </c>
      <c r="T62" s="39"/>
    </row>
    <row r="63" spans="2:20" ht="22.5" customHeight="1" x14ac:dyDescent="0.2">
      <c r="B63" s="34" t="s">
        <v>116</v>
      </c>
      <c r="C63" s="27" t="s">
        <v>98</v>
      </c>
      <c r="D63" s="34" t="s">
        <v>324</v>
      </c>
      <c r="E63" s="37" t="s">
        <v>367</v>
      </c>
      <c r="F63" s="29">
        <v>1300</v>
      </c>
      <c r="G63" s="29">
        <v>1300</v>
      </c>
      <c r="H63" s="271">
        <v>25</v>
      </c>
      <c r="I63" s="222">
        <v>43.979400086720375</v>
      </c>
      <c r="J63" s="43" t="s">
        <v>334</v>
      </c>
      <c r="K63" s="29">
        <v>38</v>
      </c>
      <c r="L63" s="29">
        <v>50</v>
      </c>
      <c r="M63" s="24"/>
      <c r="N63" s="27"/>
      <c r="O63" s="27" t="s">
        <v>337</v>
      </c>
      <c r="P63" s="44" t="s">
        <v>26</v>
      </c>
      <c r="Q63" s="155" t="s">
        <v>76</v>
      </c>
      <c r="R63" s="155"/>
      <c r="S63" s="158" t="e">
        <f>_xlfn.XLOOKUP(B63,#REF!,#REF!)</f>
        <v>#REF!</v>
      </c>
      <c r="T63" s="39"/>
    </row>
    <row r="64" spans="2:20" ht="22.5" customHeight="1" x14ac:dyDescent="0.2">
      <c r="B64" s="34" t="s">
        <v>138</v>
      </c>
      <c r="C64" s="27" t="s">
        <v>98</v>
      </c>
      <c r="D64" s="37"/>
      <c r="E64" s="37" t="s">
        <v>138</v>
      </c>
      <c r="F64" s="29">
        <v>1300</v>
      </c>
      <c r="G64" s="29">
        <v>1300</v>
      </c>
      <c r="H64" s="271">
        <v>700</v>
      </c>
      <c r="I64" s="222">
        <v>58.450980400142569</v>
      </c>
      <c r="J64" s="43" t="s">
        <v>338</v>
      </c>
      <c r="K64" s="29">
        <v>17</v>
      </c>
      <c r="L64" s="29">
        <v>50</v>
      </c>
      <c r="M64" s="27"/>
      <c r="N64" s="27"/>
      <c r="O64" s="162" t="s">
        <v>341</v>
      </c>
      <c r="P64" s="44" t="s">
        <v>342</v>
      </c>
      <c r="Q64" s="29" t="s">
        <v>368</v>
      </c>
      <c r="R64" s="29" t="s">
        <v>105</v>
      </c>
      <c r="S64" s="158" t="e">
        <f>_xlfn.XLOOKUP(B64,#REF!,#REF!)</f>
        <v>#REF!</v>
      </c>
      <c r="T64" s="39"/>
    </row>
    <row r="65" spans="2:20" ht="22.5" customHeight="1" x14ac:dyDescent="0.2">
      <c r="B65" s="34" t="s">
        <v>138</v>
      </c>
      <c r="C65" s="27" t="s">
        <v>98</v>
      </c>
      <c r="D65" s="34" t="s">
        <v>369</v>
      </c>
      <c r="E65" s="37" t="s">
        <v>370</v>
      </c>
      <c r="F65" s="29">
        <v>1300</v>
      </c>
      <c r="G65" s="29">
        <v>1300</v>
      </c>
      <c r="H65" s="271">
        <v>1100</v>
      </c>
      <c r="I65" s="222">
        <v>60.413926851582254</v>
      </c>
      <c r="J65" s="43" t="s">
        <v>334</v>
      </c>
      <c r="K65" s="29">
        <v>16</v>
      </c>
      <c r="L65" s="29">
        <v>50</v>
      </c>
      <c r="M65" s="24"/>
      <c r="N65" s="27"/>
      <c r="O65" s="162" t="s">
        <v>341</v>
      </c>
      <c r="P65" s="44" t="s">
        <v>342</v>
      </c>
      <c r="Q65" s="155" t="s">
        <v>76</v>
      </c>
      <c r="R65" s="155"/>
      <c r="S65" s="158" t="e">
        <f>_xlfn.XLOOKUP(B65,#REF!,#REF!)</f>
        <v>#REF!</v>
      </c>
      <c r="T65" s="39"/>
    </row>
    <row r="66" spans="2:20" ht="22.5" customHeight="1" x14ac:dyDescent="0.2">
      <c r="B66" s="34" t="s">
        <v>168</v>
      </c>
      <c r="C66" s="27" t="s">
        <v>98</v>
      </c>
      <c r="D66" s="37"/>
      <c r="E66" s="37" t="s">
        <v>168</v>
      </c>
      <c r="F66" s="29">
        <v>1600</v>
      </c>
      <c r="G66" s="29">
        <v>1640</v>
      </c>
      <c r="H66" s="271">
        <v>1.2</v>
      </c>
      <c r="I66" s="222">
        <v>30.791812460476248</v>
      </c>
      <c r="J66" s="43" t="s">
        <v>338</v>
      </c>
      <c r="K66" s="29">
        <v>27</v>
      </c>
      <c r="L66" s="29">
        <v>5</v>
      </c>
      <c r="M66" s="24"/>
      <c r="N66" s="27"/>
      <c r="O66" s="27" t="s">
        <v>337</v>
      </c>
      <c r="P66" s="44" t="s">
        <v>26</v>
      </c>
      <c r="Q66" s="155" t="s">
        <v>76</v>
      </c>
      <c r="R66" s="155"/>
      <c r="S66" s="158" t="e">
        <f>_xlfn.XLOOKUP(B66,#REF!,#REF!)</f>
        <v>#REF!</v>
      </c>
      <c r="T66" s="39"/>
    </row>
    <row r="67" spans="2:20" ht="22.5" customHeight="1" x14ac:dyDescent="0.2">
      <c r="B67" s="34" t="s">
        <v>112</v>
      </c>
      <c r="C67" s="27" t="s">
        <v>98</v>
      </c>
      <c r="D67" s="34"/>
      <c r="E67" s="37" t="s">
        <v>112</v>
      </c>
      <c r="F67" s="29">
        <v>1805</v>
      </c>
      <c r="G67" s="29">
        <v>1880</v>
      </c>
      <c r="H67" s="271">
        <v>25</v>
      </c>
      <c r="I67" s="222">
        <v>43.979400086720375</v>
      </c>
      <c r="J67" s="43" t="s">
        <v>956</v>
      </c>
      <c r="K67" s="29">
        <v>22</v>
      </c>
      <c r="L67" s="29">
        <v>48</v>
      </c>
      <c r="M67" s="160" t="s">
        <v>371</v>
      </c>
      <c r="N67" s="97"/>
      <c r="O67" s="27"/>
      <c r="P67" s="21" t="s">
        <v>323</v>
      </c>
      <c r="Q67" s="29" t="s">
        <v>372</v>
      </c>
      <c r="R67" s="29" t="s">
        <v>105</v>
      </c>
      <c r="S67" s="158" t="e">
        <f>_xlfn.XLOOKUP(B67,#REF!,#REF!)</f>
        <v>#REF!</v>
      </c>
      <c r="T67" s="39"/>
    </row>
    <row r="68" spans="2:20" ht="22.5" customHeight="1" x14ac:dyDescent="0.2">
      <c r="B68" s="34" t="s">
        <v>165</v>
      </c>
      <c r="C68" s="27" t="s">
        <v>98</v>
      </c>
      <c r="D68" s="37"/>
      <c r="E68" s="37" t="s">
        <v>165</v>
      </c>
      <c r="F68" s="29">
        <v>1805</v>
      </c>
      <c r="G68" s="29">
        <v>2200</v>
      </c>
      <c r="H68" s="271">
        <v>63</v>
      </c>
      <c r="I68" s="222">
        <v>47.993405494535821</v>
      </c>
      <c r="J68" s="43" t="s">
        <v>957</v>
      </c>
      <c r="K68" s="29">
        <v>29</v>
      </c>
      <c r="L68" s="29">
        <v>28</v>
      </c>
      <c r="M68" s="23"/>
      <c r="N68" s="27"/>
      <c r="O68" s="27" t="s">
        <v>337</v>
      </c>
      <c r="P68" s="44" t="s">
        <v>26</v>
      </c>
      <c r="Q68" s="226" t="s">
        <v>76</v>
      </c>
      <c r="R68" s="259"/>
      <c r="S68" s="158" t="e">
        <f>_xlfn.XLOOKUP(B68,#REF!,#REF!)</f>
        <v>#REF!</v>
      </c>
      <c r="T68" s="39"/>
    </row>
    <row r="69" spans="2:20" ht="22.5" customHeight="1" x14ac:dyDescent="0.2">
      <c r="B69" s="34" t="s">
        <v>165</v>
      </c>
      <c r="C69" s="27" t="s">
        <v>98</v>
      </c>
      <c r="D69" s="37"/>
      <c r="E69" s="37" t="s">
        <v>165</v>
      </c>
      <c r="F69" s="29">
        <v>1805</v>
      </c>
      <c r="G69" s="29">
        <v>1880</v>
      </c>
      <c r="H69" s="271">
        <v>63</v>
      </c>
      <c r="I69" s="222">
        <v>47.993405494535821</v>
      </c>
      <c r="J69" s="43" t="s">
        <v>957</v>
      </c>
      <c r="K69" s="29">
        <v>29</v>
      </c>
      <c r="L69" s="29">
        <v>28</v>
      </c>
      <c r="M69" s="24"/>
      <c r="N69" s="27"/>
      <c r="O69" s="27" t="s">
        <v>337</v>
      </c>
      <c r="P69" s="44" t="s">
        <v>26</v>
      </c>
      <c r="Q69" s="155" t="s">
        <v>76</v>
      </c>
      <c r="R69" s="155"/>
      <c r="S69" s="158" t="e">
        <f>_xlfn.XLOOKUP(B69,#REF!,#REF!)</f>
        <v>#REF!</v>
      </c>
      <c r="T69" s="39"/>
    </row>
    <row r="70" spans="2:20" ht="22.5" customHeight="1" x14ac:dyDescent="0.2">
      <c r="B70" s="34" t="s">
        <v>170</v>
      </c>
      <c r="C70" s="27" t="s">
        <v>98</v>
      </c>
      <c r="D70" s="37"/>
      <c r="E70" s="37" t="s">
        <v>170</v>
      </c>
      <c r="F70" s="29">
        <v>1805</v>
      </c>
      <c r="G70" s="29">
        <v>1880</v>
      </c>
      <c r="H70" s="271">
        <v>427</v>
      </c>
      <c r="I70" s="222">
        <v>56.304278750250241</v>
      </c>
      <c r="J70" s="43" t="s">
        <v>958</v>
      </c>
      <c r="K70" s="29">
        <v>17</v>
      </c>
      <c r="L70" s="29">
        <v>28</v>
      </c>
      <c r="M70" s="24"/>
      <c r="N70" s="27"/>
      <c r="O70" s="27" t="s">
        <v>337</v>
      </c>
      <c r="P70" s="44" t="s">
        <v>26</v>
      </c>
      <c r="Q70" s="155" t="s">
        <v>76</v>
      </c>
      <c r="R70" s="155"/>
      <c r="S70" s="158" t="e">
        <f>_xlfn.XLOOKUP(B70,#REF!,#REF!)</f>
        <v>#REF!</v>
      </c>
      <c r="T70" s="39"/>
    </row>
    <row r="71" spans="2:20" ht="22.5" customHeight="1" x14ac:dyDescent="0.2">
      <c r="B71" s="34" t="s">
        <v>118</v>
      </c>
      <c r="C71" s="27" t="s">
        <v>98</v>
      </c>
      <c r="D71" s="37"/>
      <c r="E71" s="37" t="s">
        <v>118</v>
      </c>
      <c r="F71" s="29">
        <v>1805</v>
      </c>
      <c r="G71" s="29">
        <v>1880</v>
      </c>
      <c r="H71" s="271">
        <v>16.2</v>
      </c>
      <c r="I71" s="222">
        <v>42.09515014542631</v>
      </c>
      <c r="J71" s="43" t="s">
        <v>959</v>
      </c>
      <c r="K71" s="29">
        <v>21</v>
      </c>
      <c r="L71" s="29">
        <v>28</v>
      </c>
      <c r="M71" s="24"/>
      <c r="N71" s="27"/>
      <c r="O71" s="27" t="s">
        <v>337</v>
      </c>
      <c r="P71" s="44" t="s">
        <v>26</v>
      </c>
      <c r="Q71" s="155" t="s">
        <v>76</v>
      </c>
      <c r="R71" s="155"/>
      <c r="S71" s="158" t="e">
        <f>_xlfn.XLOOKUP(B71,#REF!,#REF!)</f>
        <v>#REF!</v>
      </c>
    </row>
    <row r="72" spans="2:20" ht="22.5" customHeight="1" x14ac:dyDescent="0.2">
      <c r="B72" s="34" t="s">
        <v>129</v>
      </c>
      <c r="C72" s="27" t="s">
        <v>98</v>
      </c>
      <c r="D72" s="37"/>
      <c r="E72" s="37" t="s">
        <v>129</v>
      </c>
      <c r="F72" s="29">
        <v>1805</v>
      </c>
      <c r="G72" s="29">
        <v>2025</v>
      </c>
      <c r="H72" s="271">
        <v>0.25</v>
      </c>
      <c r="I72" s="222">
        <v>23.979400086720375</v>
      </c>
      <c r="J72" s="43" t="s">
        <v>373</v>
      </c>
      <c r="K72" s="29">
        <v>20</v>
      </c>
      <c r="L72" s="29">
        <v>5</v>
      </c>
      <c r="M72" s="24"/>
      <c r="N72" s="27"/>
      <c r="O72" s="27" t="s">
        <v>337</v>
      </c>
      <c r="P72" s="44" t="s">
        <v>26</v>
      </c>
      <c r="Q72" s="155" t="s">
        <v>76</v>
      </c>
      <c r="R72" s="155"/>
      <c r="S72" s="158" t="e">
        <f>_xlfn.XLOOKUP(B72,#REF!,#REF!)</f>
        <v>#REF!</v>
      </c>
    </row>
    <row r="73" spans="2:20" ht="22.5" customHeight="1" x14ac:dyDescent="0.2">
      <c r="B73" s="34" t="s">
        <v>116</v>
      </c>
      <c r="C73" s="27" t="s">
        <v>98</v>
      </c>
      <c r="D73" s="37"/>
      <c r="E73" s="37" t="s">
        <v>116</v>
      </c>
      <c r="F73" s="29">
        <v>1805</v>
      </c>
      <c r="G73" s="29">
        <v>1880</v>
      </c>
      <c r="H73" s="271">
        <v>0.4</v>
      </c>
      <c r="I73" s="222">
        <v>26.020599913279625</v>
      </c>
      <c r="J73" s="43" t="s">
        <v>356</v>
      </c>
      <c r="K73" s="29">
        <v>14</v>
      </c>
      <c r="L73" s="29">
        <v>5</v>
      </c>
      <c r="M73" s="27"/>
      <c r="N73" s="27"/>
      <c r="O73" s="27" t="s">
        <v>337</v>
      </c>
      <c r="P73" s="44" t="s">
        <v>26</v>
      </c>
      <c r="Q73" s="29" t="s">
        <v>374</v>
      </c>
      <c r="R73" s="29" t="s">
        <v>105</v>
      </c>
      <c r="S73" s="158" t="e">
        <f>_xlfn.XLOOKUP(B73,#REF!,#REF!)</f>
        <v>#REF!</v>
      </c>
    </row>
    <row r="74" spans="2:20" ht="22.5" customHeight="1" x14ac:dyDescent="0.2">
      <c r="B74" s="34" t="s">
        <v>168</v>
      </c>
      <c r="C74" s="27" t="s">
        <v>98</v>
      </c>
      <c r="D74" s="37"/>
      <c r="E74" s="37" t="s">
        <v>168</v>
      </c>
      <c r="F74" s="29">
        <v>1900</v>
      </c>
      <c r="G74" s="29">
        <v>2500</v>
      </c>
      <c r="H74" s="271">
        <v>1.2</v>
      </c>
      <c r="I74" s="222">
        <v>30.791812460476248</v>
      </c>
      <c r="J74" s="43" t="s">
        <v>338</v>
      </c>
      <c r="K74" s="29">
        <v>26</v>
      </c>
      <c r="L74" s="29">
        <v>5</v>
      </c>
      <c r="M74" s="24"/>
      <c r="N74" s="27"/>
      <c r="O74" s="27" t="s">
        <v>337</v>
      </c>
      <c r="P74" s="44" t="s">
        <v>26</v>
      </c>
      <c r="Q74" s="155" t="s">
        <v>76</v>
      </c>
      <c r="R74" s="155"/>
      <c r="S74" s="158" t="e">
        <f>_xlfn.XLOOKUP(B74,#REF!,#REF!)</f>
        <v>#REF!</v>
      </c>
    </row>
    <row r="75" spans="2:20" ht="22.5" customHeight="1" x14ac:dyDescent="0.2">
      <c r="B75" s="34" t="s">
        <v>174</v>
      </c>
      <c r="C75" s="27" t="s">
        <v>98</v>
      </c>
      <c r="D75" s="37"/>
      <c r="E75" s="37" t="s">
        <v>174</v>
      </c>
      <c r="F75" s="29">
        <v>1930</v>
      </c>
      <c r="G75" s="29">
        <v>1990</v>
      </c>
      <c r="H75" s="271">
        <v>541</v>
      </c>
      <c r="I75" s="222">
        <v>57.331972651065691</v>
      </c>
      <c r="J75" s="43" t="s">
        <v>947</v>
      </c>
      <c r="K75" s="29">
        <v>16</v>
      </c>
      <c r="L75" s="29">
        <v>28</v>
      </c>
      <c r="M75" s="24"/>
      <c r="N75" s="27"/>
      <c r="O75" s="27" t="s">
        <v>337</v>
      </c>
      <c r="P75" s="44" t="s">
        <v>26</v>
      </c>
      <c r="Q75" s="155" t="s">
        <v>76</v>
      </c>
      <c r="R75" s="155"/>
      <c r="S75" s="158" t="e">
        <f>_xlfn.XLOOKUP(B75,#REF!,#REF!)</f>
        <v>#REF!</v>
      </c>
    </row>
    <row r="76" spans="2:20" ht="22.5" customHeight="1" x14ac:dyDescent="0.2">
      <c r="B76" s="34" t="s">
        <v>116</v>
      </c>
      <c r="C76" s="27" t="s">
        <v>98</v>
      </c>
      <c r="D76" s="34" t="s">
        <v>324</v>
      </c>
      <c r="E76" s="37" t="s">
        <v>376</v>
      </c>
      <c r="F76" s="29">
        <v>2010</v>
      </c>
      <c r="G76" s="29">
        <v>2025</v>
      </c>
      <c r="H76" s="271">
        <v>0.31622776601683822</v>
      </c>
      <c r="I76" s="222">
        <v>25.000000000000004</v>
      </c>
      <c r="J76" s="43" t="s">
        <v>943</v>
      </c>
      <c r="K76" s="29">
        <v>49</v>
      </c>
      <c r="L76" s="29">
        <v>28</v>
      </c>
      <c r="M76" s="24"/>
      <c r="N76" s="27"/>
      <c r="O76" s="27" t="s">
        <v>337</v>
      </c>
      <c r="P76" s="44" t="s">
        <v>26</v>
      </c>
      <c r="Q76" s="155" t="s">
        <v>76</v>
      </c>
      <c r="R76" s="155"/>
      <c r="S76" s="158" t="e">
        <f>_xlfn.XLOOKUP(B76,#REF!,#REF!)</f>
        <v>#REF!</v>
      </c>
    </row>
    <row r="77" spans="2:20" ht="22.5" customHeight="1" x14ac:dyDescent="0.2">
      <c r="B77" s="34" t="s">
        <v>118</v>
      </c>
      <c r="C77" s="27" t="s">
        <v>98</v>
      </c>
      <c r="D77" s="37"/>
      <c r="E77" s="37" t="s">
        <v>118</v>
      </c>
      <c r="F77" s="29">
        <v>2100</v>
      </c>
      <c r="G77" s="29">
        <v>2170</v>
      </c>
      <c r="H77" s="271">
        <v>16.2</v>
      </c>
      <c r="I77" s="222">
        <v>42.09515014542631</v>
      </c>
      <c r="J77" s="43" t="s">
        <v>959</v>
      </c>
      <c r="K77" s="29">
        <v>22</v>
      </c>
      <c r="L77" s="29">
        <v>28</v>
      </c>
      <c r="M77" s="24"/>
      <c r="N77" s="27"/>
      <c r="O77" s="27" t="s">
        <v>337</v>
      </c>
      <c r="P77" s="44" t="s">
        <v>26</v>
      </c>
      <c r="Q77" s="155" t="s">
        <v>76</v>
      </c>
      <c r="R77" s="155"/>
      <c r="S77" s="158" t="e">
        <f>_xlfn.XLOOKUP(B77,#REF!,#REF!)</f>
        <v>#REF!</v>
      </c>
    </row>
    <row r="78" spans="2:20" ht="22.5" customHeight="1" x14ac:dyDescent="0.2">
      <c r="B78" s="34" t="s">
        <v>112</v>
      </c>
      <c r="C78" s="27" t="s">
        <v>98</v>
      </c>
      <c r="D78" s="34"/>
      <c r="E78" s="37" t="s">
        <v>112</v>
      </c>
      <c r="F78" s="29">
        <v>2110</v>
      </c>
      <c r="G78" s="29">
        <v>2200</v>
      </c>
      <c r="H78" s="271">
        <v>25</v>
      </c>
      <c r="I78" s="222">
        <v>43.979400086720375</v>
      </c>
      <c r="J78" s="43" t="s">
        <v>956</v>
      </c>
      <c r="K78" s="29">
        <v>22</v>
      </c>
      <c r="L78" s="29">
        <v>48</v>
      </c>
      <c r="M78" s="160" t="s">
        <v>377</v>
      </c>
      <c r="N78" s="97"/>
      <c r="O78" s="27"/>
      <c r="P78" s="21" t="s">
        <v>323</v>
      </c>
      <c r="Q78" s="29" t="s">
        <v>378</v>
      </c>
      <c r="R78" s="29" t="s">
        <v>105</v>
      </c>
      <c r="S78" s="158" t="e">
        <f>_xlfn.XLOOKUP(B78,#REF!,#REF!)</f>
        <v>#REF!</v>
      </c>
    </row>
    <row r="79" spans="2:20" ht="22.5" customHeight="1" x14ac:dyDescent="0.2">
      <c r="B79" s="34" t="s">
        <v>176</v>
      </c>
      <c r="C79" s="27" t="s">
        <v>98</v>
      </c>
      <c r="D79" s="37"/>
      <c r="E79" s="37" t="s">
        <v>176</v>
      </c>
      <c r="F79" s="29">
        <v>2110</v>
      </c>
      <c r="G79" s="29">
        <v>2200</v>
      </c>
      <c r="H79" s="271">
        <v>436</v>
      </c>
      <c r="I79" s="222">
        <v>56.39486489268586</v>
      </c>
      <c r="J79" s="43" t="s">
        <v>958</v>
      </c>
      <c r="K79" s="29">
        <v>16</v>
      </c>
      <c r="L79" s="29">
        <v>28</v>
      </c>
      <c r="M79" s="24"/>
      <c r="N79" s="27"/>
      <c r="O79" s="27" t="s">
        <v>337</v>
      </c>
      <c r="P79" s="44" t="s">
        <v>26</v>
      </c>
      <c r="Q79" s="155" t="s">
        <v>76</v>
      </c>
      <c r="R79" s="155"/>
      <c r="S79" s="158" t="e">
        <f>_xlfn.XLOOKUP(B79,#REF!,#REF!)</f>
        <v>#REF!</v>
      </c>
    </row>
    <row r="80" spans="2:20" ht="22.5" customHeight="1" x14ac:dyDescent="0.2">
      <c r="B80" s="34" t="s">
        <v>177</v>
      </c>
      <c r="C80" s="27" t="s">
        <v>98</v>
      </c>
      <c r="D80" s="37"/>
      <c r="E80" s="37" t="s">
        <v>177</v>
      </c>
      <c r="F80" s="29">
        <v>2110</v>
      </c>
      <c r="G80" s="29">
        <v>2200</v>
      </c>
      <c r="H80" s="271">
        <v>501</v>
      </c>
      <c r="I80" s="222">
        <v>56.998377258672463</v>
      </c>
      <c r="J80" s="43" t="s">
        <v>379</v>
      </c>
      <c r="K80" s="29">
        <v>15</v>
      </c>
      <c r="L80" s="29">
        <v>28</v>
      </c>
      <c r="M80" s="24"/>
      <c r="N80" s="27"/>
      <c r="O80" s="27"/>
      <c r="P80" s="44" t="s">
        <v>26</v>
      </c>
      <c r="Q80" s="155" t="s">
        <v>76</v>
      </c>
      <c r="R80" s="155"/>
      <c r="S80" s="158" t="e">
        <f>_xlfn.XLOOKUP(B80,#REF!,#REF!)</f>
        <v>#REF!</v>
      </c>
    </row>
    <row r="81" spans="2:19" ht="22.5" customHeight="1" x14ac:dyDescent="0.2">
      <c r="B81" s="34" t="s">
        <v>129</v>
      </c>
      <c r="C81" s="27" t="s">
        <v>98</v>
      </c>
      <c r="D81" s="37"/>
      <c r="E81" s="37" t="s">
        <v>129</v>
      </c>
      <c r="F81" s="29">
        <v>2110</v>
      </c>
      <c r="G81" s="29">
        <v>2170</v>
      </c>
      <c r="H81" s="271">
        <v>0.25</v>
      </c>
      <c r="I81" s="222">
        <v>23.979400086720375</v>
      </c>
      <c r="J81" s="43" t="s">
        <v>373</v>
      </c>
      <c r="K81" s="29">
        <v>19</v>
      </c>
      <c r="L81" s="29">
        <v>5</v>
      </c>
      <c r="M81" s="24"/>
      <c r="N81" s="27"/>
      <c r="O81" s="27" t="s">
        <v>337</v>
      </c>
      <c r="P81" s="44" t="s">
        <v>26</v>
      </c>
      <c r="Q81" s="155" t="s">
        <v>76</v>
      </c>
      <c r="R81" s="155"/>
      <c r="S81" s="158" t="e">
        <f>_xlfn.XLOOKUP(B81,#REF!,#REF!)</f>
        <v>#REF!</v>
      </c>
    </row>
    <row r="82" spans="2:19" ht="22.5" customHeight="1" x14ac:dyDescent="0.2">
      <c r="B82" s="34" t="s">
        <v>116</v>
      </c>
      <c r="C82" s="27" t="s">
        <v>98</v>
      </c>
      <c r="D82" s="37"/>
      <c r="E82" s="37" t="s">
        <v>116</v>
      </c>
      <c r="F82" s="29">
        <v>2110</v>
      </c>
      <c r="G82" s="29">
        <v>2170</v>
      </c>
      <c r="H82" s="271">
        <v>0.4</v>
      </c>
      <c r="I82" s="222">
        <v>26.020599913279625</v>
      </c>
      <c r="J82" s="43" t="s">
        <v>356</v>
      </c>
      <c r="K82" s="29">
        <v>14</v>
      </c>
      <c r="L82" s="29">
        <v>5</v>
      </c>
      <c r="M82" s="27"/>
      <c r="N82" s="27"/>
      <c r="O82" s="27" t="s">
        <v>337</v>
      </c>
      <c r="P82" s="44" t="s">
        <v>26</v>
      </c>
      <c r="Q82" s="29" t="s">
        <v>380</v>
      </c>
      <c r="R82" s="29" t="s">
        <v>105</v>
      </c>
      <c r="S82" s="158" t="e">
        <f>_xlfn.XLOOKUP(B82,#REF!,#REF!)</f>
        <v>#REF!</v>
      </c>
    </row>
    <row r="83" spans="2:19" ht="22.5" customHeight="1" x14ac:dyDescent="0.2">
      <c r="B83" s="34" t="s">
        <v>168</v>
      </c>
      <c r="C83" s="27" t="s">
        <v>98</v>
      </c>
      <c r="D83" s="37"/>
      <c r="E83" s="37" t="s">
        <v>168</v>
      </c>
      <c r="F83" s="29">
        <v>2110</v>
      </c>
      <c r="G83" s="29">
        <v>2170</v>
      </c>
      <c r="H83" s="271">
        <v>1.2</v>
      </c>
      <c r="I83" s="222">
        <v>30.791812460476248</v>
      </c>
      <c r="J83" s="43" t="s">
        <v>338</v>
      </c>
      <c r="K83" s="29">
        <v>26</v>
      </c>
      <c r="L83" s="29">
        <v>5</v>
      </c>
      <c r="M83" s="24"/>
      <c r="N83" s="27"/>
      <c r="O83" s="27" t="s">
        <v>337</v>
      </c>
      <c r="P83" s="44" t="s">
        <v>26</v>
      </c>
      <c r="Q83" s="155" t="s">
        <v>76</v>
      </c>
      <c r="R83" s="155"/>
      <c r="S83" s="158" t="e">
        <f>_xlfn.XLOOKUP(B83,#REF!,#REF!)</f>
        <v>#REF!</v>
      </c>
    </row>
    <row r="84" spans="2:19" ht="22.5" customHeight="1" x14ac:dyDescent="0.2">
      <c r="B84" s="34" t="s">
        <v>168</v>
      </c>
      <c r="C84" s="27" t="s">
        <v>98</v>
      </c>
      <c r="D84" s="37"/>
      <c r="E84" s="37" t="s">
        <v>168</v>
      </c>
      <c r="F84" s="29">
        <v>2200</v>
      </c>
      <c r="G84" s="29">
        <v>2500</v>
      </c>
      <c r="H84" s="271">
        <v>1.2</v>
      </c>
      <c r="I84" s="222">
        <v>30.791812460476248</v>
      </c>
      <c r="J84" s="43" t="s">
        <v>338</v>
      </c>
      <c r="K84" s="29">
        <v>27</v>
      </c>
      <c r="L84" s="29">
        <v>5</v>
      </c>
      <c r="M84" s="24"/>
      <c r="N84" s="27"/>
      <c r="O84" s="27" t="s">
        <v>337</v>
      </c>
      <c r="P84" s="44" t="s">
        <v>26</v>
      </c>
      <c r="Q84" s="155" t="s">
        <v>76</v>
      </c>
      <c r="R84" s="155"/>
      <c r="S84" s="158" t="e">
        <f>_xlfn.XLOOKUP(B84,#REF!,#REF!)</f>
        <v>#REF!</v>
      </c>
    </row>
    <row r="85" spans="2:19" ht="22.5" customHeight="1" x14ac:dyDescent="0.2">
      <c r="B85" s="34" t="s">
        <v>181</v>
      </c>
      <c r="C85" s="27" t="s">
        <v>98</v>
      </c>
      <c r="D85" s="34" t="s">
        <v>381</v>
      </c>
      <c r="E85" s="37" t="s">
        <v>382</v>
      </c>
      <c r="F85" s="29">
        <v>2300</v>
      </c>
      <c r="G85" s="29">
        <v>2400</v>
      </c>
      <c r="H85" s="271">
        <v>83</v>
      </c>
      <c r="I85" s="222">
        <v>49.190780923760741</v>
      </c>
      <c r="J85" s="43" t="s">
        <v>960</v>
      </c>
      <c r="K85" s="29">
        <v>30</v>
      </c>
      <c r="L85" s="29">
        <v>28</v>
      </c>
      <c r="M85" s="160" t="s">
        <v>383</v>
      </c>
      <c r="N85" s="27"/>
      <c r="O85" s="27"/>
      <c r="P85" s="21" t="s">
        <v>323</v>
      </c>
      <c r="Q85" s="155" t="s">
        <v>76</v>
      </c>
      <c r="R85" s="155"/>
      <c r="S85" s="158" t="e">
        <f>_xlfn.XLOOKUP(B85,#REF!,#REF!)</f>
        <v>#REF!</v>
      </c>
    </row>
    <row r="86" spans="2:19" ht="22.5" customHeight="1" x14ac:dyDescent="0.2">
      <c r="B86" s="34" t="s">
        <v>87</v>
      </c>
      <c r="C86" s="27" t="s">
        <v>98</v>
      </c>
      <c r="D86" s="37"/>
      <c r="E86" s="37" t="s">
        <v>87</v>
      </c>
      <c r="F86" s="29">
        <v>2300</v>
      </c>
      <c r="G86" s="29">
        <v>4200</v>
      </c>
      <c r="H86" s="271">
        <v>0.31622776601683822</v>
      </c>
      <c r="I86" s="222">
        <v>25.000000000000004</v>
      </c>
      <c r="J86" s="43" t="s">
        <v>384</v>
      </c>
      <c r="K86" s="29">
        <v>37</v>
      </c>
      <c r="L86" s="29">
        <v>3.3</v>
      </c>
      <c r="M86" s="27"/>
      <c r="N86" s="27"/>
      <c r="O86" s="27"/>
      <c r="P86" s="44" t="s">
        <v>26</v>
      </c>
      <c r="Q86" s="29" t="s">
        <v>385</v>
      </c>
      <c r="R86" s="29" t="s">
        <v>105</v>
      </c>
      <c r="S86" s="158" t="e">
        <f>_xlfn.XLOOKUP(B86,#REF!,#REF!)</f>
        <v>#REF!</v>
      </c>
    </row>
    <row r="87" spans="2:19" ht="22.5" customHeight="1" x14ac:dyDescent="0.2">
      <c r="B87" s="34" t="s">
        <v>182</v>
      </c>
      <c r="C87" s="27" t="s">
        <v>98</v>
      </c>
      <c r="D87" s="37"/>
      <c r="E87" s="37" t="s">
        <v>182</v>
      </c>
      <c r="F87" s="29">
        <v>2300</v>
      </c>
      <c r="G87" s="29">
        <v>2400</v>
      </c>
      <c r="H87" s="271">
        <v>410</v>
      </c>
      <c r="I87" s="222">
        <v>56.127838567197358</v>
      </c>
      <c r="J87" s="43" t="s">
        <v>961</v>
      </c>
      <c r="K87" s="29">
        <v>16</v>
      </c>
      <c r="L87" s="29">
        <v>28</v>
      </c>
      <c r="M87" s="24"/>
      <c r="N87" s="27"/>
      <c r="O87" s="27" t="s">
        <v>337</v>
      </c>
      <c r="P87" s="44" t="s">
        <v>26</v>
      </c>
      <c r="Q87" s="155" t="s">
        <v>76</v>
      </c>
      <c r="R87" s="155"/>
      <c r="S87" s="158" t="e">
        <f>_xlfn.XLOOKUP(B87,#REF!,#REF!)</f>
        <v>#REF!</v>
      </c>
    </row>
    <row r="88" spans="2:19" ht="22.5" customHeight="1" x14ac:dyDescent="0.2">
      <c r="B88" s="34" t="s">
        <v>220</v>
      </c>
      <c r="C88" s="27" t="s">
        <v>98</v>
      </c>
      <c r="D88" s="37"/>
      <c r="E88" s="37" t="s">
        <v>220</v>
      </c>
      <c r="F88" s="29">
        <v>100</v>
      </c>
      <c r="G88" s="29">
        <v>2500</v>
      </c>
      <c r="H88" s="271">
        <v>2</v>
      </c>
      <c r="I88" s="222">
        <v>33</v>
      </c>
      <c r="J88" s="43" t="s">
        <v>338</v>
      </c>
      <c r="K88" s="29">
        <v>11</v>
      </c>
      <c r="L88" s="29">
        <v>48</v>
      </c>
      <c r="M88" s="24"/>
      <c r="N88" s="27"/>
      <c r="O88" s="27"/>
      <c r="P88" s="44"/>
      <c r="Q88" s="29" t="s">
        <v>76</v>
      </c>
      <c r="R88" s="155"/>
      <c r="S88" s="158" t="e">
        <f>_xlfn.XLOOKUP(B88,#REF!,#REF!)</f>
        <v>#REF!</v>
      </c>
    </row>
    <row r="89" spans="2:19" ht="22.5" customHeight="1" x14ac:dyDescent="0.2">
      <c r="B89" s="34" t="s">
        <v>220</v>
      </c>
      <c r="C89" s="27" t="s">
        <v>98</v>
      </c>
      <c r="D89" s="34" t="s">
        <v>324</v>
      </c>
      <c r="E89" s="37" t="s">
        <v>386</v>
      </c>
      <c r="F89" s="29">
        <v>400</v>
      </c>
      <c r="G89" s="29">
        <v>2700</v>
      </c>
      <c r="H89" s="271">
        <v>10</v>
      </c>
      <c r="I89" s="222">
        <v>40</v>
      </c>
      <c r="J89" s="43" t="s">
        <v>347</v>
      </c>
      <c r="K89" s="29">
        <v>16</v>
      </c>
      <c r="L89" s="29">
        <v>42</v>
      </c>
      <c r="M89" s="237" t="s">
        <v>348</v>
      </c>
      <c r="N89" s="27"/>
      <c r="O89" s="29"/>
      <c r="P89" s="44"/>
      <c r="Q89" s="29" t="s">
        <v>349</v>
      </c>
      <c r="R89" s="29" t="s">
        <v>105</v>
      </c>
      <c r="S89" s="158" t="e">
        <f>_xlfn.XLOOKUP(B89,#REF!,#REF!)</f>
        <v>#REF!</v>
      </c>
    </row>
    <row r="90" spans="2:19" ht="22.5" customHeight="1" x14ac:dyDescent="0.2">
      <c r="B90" s="34" t="s">
        <v>118</v>
      </c>
      <c r="C90" s="27" t="s">
        <v>98</v>
      </c>
      <c r="D90" s="37"/>
      <c r="E90" s="37" t="s">
        <v>118</v>
      </c>
      <c r="F90" s="29">
        <v>2300</v>
      </c>
      <c r="G90" s="29">
        <v>2700</v>
      </c>
      <c r="H90" s="271">
        <v>16.2</v>
      </c>
      <c r="I90" s="222">
        <v>42.09515014542631</v>
      </c>
      <c r="J90" s="43" t="s">
        <v>959</v>
      </c>
      <c r="K90" s="29">
        <v>20</v>
      </c>
      <c r="L90" s="29">
        <v>28</v>
      </c>
      <c r="M90" s="24"/>
      <c r="N90" s="27"/>
      <c r="O90" s="27" t="s">
        <v>337</v>
      </c>
      <c r="P90" s="44" t="s">
        <v>26</v>
      </c>
      <c r="Q90" s="155" t="s">
        <v>76</v>
      </c>
      <c r="R90" s="155"/>
      <c r="S90" s="158" t="e">
        <f>_xlfn.XLOOKUP(B90,#REF!,#REF!)</f>
        <v>#REF!</v>
      </c>
    </row>
    <row r="91" spans="2:19" ht="22.5" customHeight="1" x14ac:dyDescent="0.2">
      <c r="B91" s="34" t="s">
        <v>129</v>
      </c>
      <c r="C91" s="27" t="s">
        <v>98</v>
      </c>
      <c r="D91" s="37"/>
      <c r="E91" s="37" t="s">
        <v>129</v>
      </c>
      <c r="F91" s="29">
        <v>2300</v>
      </c>
      <c r="G91" s="29">
        <v>2400</v>
      </c>
      <c r="H91" s="271">
        <v>0.25</v>
      </c>
      <c r="I91" s="222">
        <v>23.979400086720375</v>
      </c>
      <c r="J91" s="43" t="s">
        <v>373</v>
      </c>
      <c r="K91" s="29">
        <v>18</v>
      </c>
      <c r="L91" s="29">
        <v>5</v>
      </c>
      <c r="M91" s="24"/>
      <c r="N91" s="27"/>
      <c r="O91" s="27" t="s">
        <v>337</v>
      </c>
      <c r="P91" s="44" t="s">
        <v>26</v>
      </c>
      <c r="Q91" s="155" t="s">
        <v>76</v>
      </c>
      <c r="R91" s="155"/>
      <c r="S91" s="158" t="e">
        <f>_xlfn.XLOOKUP(B91,#REF!,#REF!)</f>
        <v>#REF!</v>
      </c>
    </row>
    <row r="92" spans="2:19" ht="22.5" customHeight="1" x14ac:dyDescent="0.2">
      <c r="B92" s="34" t="s">
        <v>116</v>
      </c>
      <c r="C92" s="27" t="s">
        <v>98</v>
      </c>
      <c r="D92" s="37"/>
      <c r="E92" s="37" t="s">
        <v>116</v>
      </c>
      <c r="F92" s="29">
        <v>2300</v>
      </c>
      <c r="G92" s="29">
        <v>2700</v>
      </c>
      <c r="H92" s="271">
        <v>0.4</v>
      </c>
      <c r="I92" s="222">
        <v>26.020599913279625</v>
      </c>
      <c r="J92" s="43" t="s">
        <v>356</v>
      </c>
      <c r="K92" s="29">
        <v>12</v>
      </c>
      <c r="L92" s="29">
        <v>5</v>
      </c>
      <c r="M92" s="27"/>
      <c r="N92" s="27"/>
      <c r="O92" s="27" t="s">
        <v>337</v>
      </c>
      <c r="P92" s="44" t="s">
        <v>26</v>
      </c>
      <c r="Q92" s="29" t="s">
        <v>387</v>
      </c>
      <c r="R92" s="29" t="s">
        <v>105</v>
      </c>
      <c r="S92" s="158" t="e">
        <f>_xlfn.XLOOKUP(B92,#REF!,#REF!)</f>
        <v>#REF!</v>
      </c>
    </row>
    <row r="93" spans="2:19" ht="22.5" customHeight="1" x14ac:dyDescent="0.2">
      <c r="B93" s="34" t="s">
        <v>112</v>
      </c>
      <c r="C93" s="27" t="s">
        <v>98</v>
      </c>
      <c r="D93" s="34" t="s">
        <v>388</v>
      </c>
      <c r="E93" s="37" t="s">
        <v>389</v>
      </c>
      <c r="F93" s="29">
        <v>2400</v>
      </c>
      <c r="G93" s="29">
        <v>2500</v>
      </c>
      <c r="H93" s="271">
        <v>600</v>
      </c>
      <c r="I93" s="222">
        <v>57.781512503836439</v>
      </c>
      <c r="J93" s="43" t="s">
        <v>338</v>
      </c>
      <c r="K93" s="29">
        <v>34</v>
      </c>
      <c r="L93" s="29">
        <v>48</v>
      </c>
      <c r="M93" s="160" t="s">
        <v>390</v>
      </c>
      <c r="N93" s="8" t="s">
        <v>336</v>
      </c>
      <c r="O93" s="29" t="s">
        <v>76</v>
      </c>
      <c r="P93" s="21" t="s">
        <v>375</v>
      </c>
      <c r="Q93" s="29" t="s">
        <v>391</v>
      </c>
      <c r="R93" s="29" t="s">
        <v>105</v>
      </c>
      <c r="S93" s="158" t="e">
        <f>_xlfn.XLOOKUP(B93,#REF!,#REF!)</f>
        <v>#REF!</v>
      </c>
    </row>
    <row r="94" spans="2:19" ht="22.5" customHeight="1" x14ac:dyDescent="0.2">
      <c r="B94" s="34" t="s">
        <v>112</v>
      </c>
      <c r="C94" s="27" t="s">
        <v>98</v>
      </c>
      <c r="D94" s="34" t="s">
        <v>324</v>
      </c>
      <c r="E94" s="37" t="s">
        <v>392</v>
      </c>
      <c r="F94" s="29">
        <v>2400</v>
      </c>
      <c r="G94" s="29">
        <v>2500</v>
      </c>
      <c r="H94" s="271">
        <v>300</v>
      </c>
      <c r="I94" s="222">
        <v>54.771212547196626</v>
      </c>
      <c r="J94" s="43" t="s">
        <v>338</v>
      </c>
      <c r="K94" s="29">
        <v>34</v>
      </c>
      <c r="L94" s="29">
        <v>48</v>
      </c>
      <c r="M94" s="160" t="s">
        <v>393</v>
      </c>
      <c r="N94" s="8" t="s">
        <v>336</v>
      </c>
      <c r="O94" s="29" t="s">
        <v>76</v>
      </c>
      <c r="P94" s="21" t="s">
        <v>375</v>
      </c>
      <c r="Q94" s="29" t="s">
        <v>394</v>
      </c>
      <c r="R94" s="29" t="s">
        <v>105</v>
      </c>
      <c r="S94" s="158" t="e">
        <f>_xlfn.XLOOKUP(B94,#REF!,#REF!)</f>
        <v>#REF!</v>
      </c>
    </row>
    <row r="95" spans="2:19" ht="22.5" customHeight="1" x14ac:dyDescent="0.2">
      <c r="B95" s="34" t="s">
        <v>112</v>
      </c>
      <c r="C95" s="27" t="s">
        <v>98</v>
      </c>
      <c r="D95" s="37"/>
      <c r="E95" s="37" t="s">
        <v>112</v>
      </c>
      <c r="F95" s="29">
        <v>2400</v>
      </c>
      <c r="G95" s="29">
        <v>2500</v>
      </c>
      <c r="H95" s="271">
        <v>28</v>
      </c>
      <c r="I95" s="222">
        <v>44.471580313422194</v>
      </c>
      <c r="J95" s="43" t="s">
        <v>338</v>
      </c>
      <c r="K95" s="29">
        <v>18</v>
      </c>
      <c r="L95" s="29">
        <v>48</v>
      </c>
      <c r="M95" s="160" t="s">
        <v>395</v>
      </c>
      <c r="N95" s="8" t="s">
        <v>336</v>
      </c>
      <c r="O95" s="29" t="s">
        <v>76</v>
      </c>
      <c r="P95" s="21" t="s">
        <v>326</v>
      </c>
      <c r="Q95" s="29" t="s">
        <v>396</v>
      </c>
      <c r="R95" s="29" t="s">
        <v>105</v>
      </c>
      <c r="S95" s="158" t="e">
        <f>_xlfn.XLOOKUP(B95,#REF!,#REF!)</f>
        <v>#REF!</v>
      </c>
    </row>
    <row r="96" spans="2:19" ht="22.5" customHeight="1" x14ac:dyDescent="0.2">
      <c r="B96" s="34" t="s">
        <v>181</v>
      </c>
      <c r="C96" s="27" t="s">
        <v>98</v>
      </c>
      <c r="D96" s="34" t="s">
        <v>398</v>
      </c>
      <c r="E96" s="37" t="s">
        <v>382</v>
      </c>
      <c r="F96" s="29">
        <v>2496</v>
      </c>
      <c r="G96" s="29">
        <v>2690</v>
      </c>
      <c r="H96" s="271">
        <v>83</v>
      </c>
      <c r="I96" s="222">
        <v>49.190780923760741</v>
      </c>
      <c r="J96" s="43" t="s">
        <v>960</v>
      </c>
      <c r="K96" s="29">
        <v>30</v>
      </c>
      <c r="L96" s="29">
        <v>28</v>
      </c>
      <c r="M96" s="160" t="s">
        <v>399</v>
      </c>
      <c r="N96" s="27"/>
      <c r="O96" s="27"/>
      <c r="P96" s="21" t="s">
        <v>323</v>
      </c>
      <c r="Q96" s="155" t="s">
        <v>76</v>
      </c>
      <c r="R96" s="155"/>
      <c r="S96" s="158" t="e">
        <f>_xlfn.XLOOKUP(B96,#REF!,#REF!)</f>
        <v>#REF!</v>
      </c>
    </row>
    <row r="97" spans="2:19" ht="22.5" customHeight="1" x14ac:dyDescent="0.2">
      <c r="B97" s="34" t="s">
        <v>178</v>
      </c>
      <c r="C97" s="27" t="s">
        <v>98</v>
      </c>
      <c r="D97" s="34"/>
      <c r="E97" s="37"/>
      <c r="F97" s="29">
        <v>2496</v>
      </c>
      <c r="G97" s="29">
        <v>2690</v>
      </c>
      <c r="H97" s="271">
        <v>55</v>
      </c>
      <c r="I97" s="222">
        <v>47.4</v>
      </c>
      <c r="J97" s="43" t="s">
        <v>962</v>
      </c>
      <c r="K97" s="29">
        <v>29</v>
      </c>
      <c r="L97" s="29">
        <v>28</v>
      </c>
      <c r="M97" s="160" t="s">
        <v>400</v>
      </c>
      <c r="N97" s="27"/>
      <c r="O97" s="29"/>
      <c r="P97" s="44"/>
      <c r="Q97" s="226" t="s">
        <v>76</v>
      </c>
      <c r="R97" s="29"/>
      <c r="S97" s="158" t="e">
        <f>_xlfn.XLOOKUP(B97,#REF!,#REF!)</f>
        <v>#REF!</v>
      </c>
    </row>
    <row r="98" spans="2:19" ht="22.5" customHeight="1" x14ac:dyDescent="0.2">
      <c r="B98" s="34" t="s">
        <v>262</v>
      </c>
      <c r="C98" s="27" t="s">
        <v>98</v>
      </c>
      <c r="D98" s="34"/>
      <c r="E98" s="37" t="s">
        <v>262</v>
      </c>
      <c r="F98" s="29">
        <v>2300</v>
      </c>
      <c r="G98" s="29">
        <v>2400</v>
      </c>
      <c r="H98" s="271">
        <v>63</v>
      </c>
      <c r="I98" s="222">
        <v>47.993405494535821</v>
      </c>
      <c r="J98" s="43" t="s">
        <v>401</v>
      </c>
      <c r="K98" s="29">
        <v>17</v>
      </c>
      <c r="L98" s="29">
        <v>48</v>
      </c>
      <c r="M98" s="160"/>
      <c r="N98" s="8"/>
      <c r="O98" s="29"/>
      <c r="P98" s="21" t="s">
        <v>326</v>
      </c>
      <c r="Q98" s="226" t="s">
        <v>76</v>
      </c>
      <c r="R98" s="163" t="s">
        <v>402</v>
      </c>
      <c r="S98" s="158" t="e">
        <f>_xlfn.XLOOKUP(B98,#REF!,#REF!)</f>
        <v>#REF!</v>
      </c>
    </row>
    <row r="99" spans="2:19" ht="22.5" customHeight="1" x14ac:dyDescent="0.2">
      <c r="B99" s="34" t="s">
        <v>237</v>
      </c>
      <c r="C99" s="27" t="s">
        <v>98</v>
      </c>
      <c r="D99" s="37"/>
      <c r="E99" s="37" t="s">
        <v>237</v>
      </c>
      <c r="F99" s="29">
        <v>2300</v>
      </c>
      <c r="G99" s="29">
        <v>2400</v>
      </c>
      <c r="H99" s="271">
        <v>113</v>
      </c>
      <c r="I99" s="222">
        <v>50.530784434834203</v>
      </c>
      <c r="J99" s="43" t="s">
        <v>403</v>
      </c>
      <c r="K99" s="29">
        <v>16</v>
      </c>
      <c r="L99" s="29">
        <v>48</v>
      </c>
      <c r="M99" s="27"/>
      <c r="N99" s="27"/>
      <c r="O99" s="27"/>
      <c r="P99" s="44"/>
      <c r="Q99" s="155" t="s">
        <v>76</v>
      </c>
      <c r="R99" s="155"/>
      <c r="S99" s="158" t="e">
        <f>_xlfn.XLOOKUP(B99,#REF!,#REF!)</f>
        <v>#REF!</v>
      </c>
    </row>
    <row r="100" spans="2:19" ht="22.5" customHeight="1" x14ac:dyDescent="0.2">
      <c r="B100" s="34" t="s">
        <v>290</v>
      </c>
      <c r="C100" s="27" t="s">
        <v>98</v>
      </c>
      <c r="D100" s="37"/>
      <c r="E100" s="37" t="s">
        <v>290</v>
      </c>
      <c r="F100" s="29">
        <v>2496</v>
      </c>
      <c r="G100" s="29">
        <v>2690</v>
      </c>
      <c r="H100" s="271">
        <v>44.668359215096388</v>
      </c>
      <c r="I100" s="222">
        <v>46.5</v>
      </c>
      <c r="J100" s="43" t="s">
        <v>952</v>
      </c>
      <c r="K100" s="29">
        <v>35</v>
      </c>
      <c r="L100" s="41">
        <v>28</v>
      </c>
      <c r="M100" s="27"/>
      <c r="N100" s="27"/>
      <c r="O100" s="27"/>
      <c r="P100" s="44" t="s">
        <v>26</v>
      </c>
      <c r="Q100" s="29" t="s">
        <v>404</v>
      </c>
      <c r="R100" s="163" t="s">
        <v>105</v>
      </c>
      <c r="S100" s="158" t="e">
        <f>_xlfn.XLOOKUP(B100,#REF!,#REF!)</f>
        <v>#REF!</v>
      </c>
    </row>
    <row r="101" spans="2:19" ht="22.5" customHeight="1" x14ac:dyDescent="0.2">
      <c r="B101" s="34" t="s">
        <v>288</v>
      </c>
      <c r="C101" s="27" t="s">
        <v>98</v>
      </c>
      <c r="D101" s="37"/>
      <c r="E101" s="37" t="s">
        <v>288</v>
      </c>
      <c r="F101" s="29">
        <v>2496</v>
      </c>
      <c r="G101" s="29">
        <v>2690</v>
      </c>
      <c r="H101" s="271">
        <v>51.286138399136547</v>
      </c>
      <c r="I101" s="222">
        <v>47.100000000000009</v>
      </c>
      <c r="J101" s="43" t="s">
        <v>405</v>
      </c>
      <c r="K101" s="29">
        <v>30</v>
      </c>
      <c r="L101" s="29">
        <v>28</v>
      </c>
      <c r="M101" s="27"/>
      <c r="N101" s="27"/>
      <c r="O101" s="27"/>
      <c r="P101" s="44" t="s">
        <v>406</v>
      </c>
      <c r="Q101" s="29" t="s">
        <v>407</v>
      </c>
      <c r="R101" s="29" t="s">
        <v>105</v>
      </c>
      <c r="S101" s="158" t="e">
        <f>_xlfn.XLOOKUP(B101,#REF!,#REF!)</f>
        <v>#REF!</v>
      </c>
    </row>
    <row r="102" spans="2:19" ht="22.5" customHeight="1" x14ac:dyDescent="0.2">
      <c r="B102" s="34" t="s">
        <v>289</v>
      </c>
      <c r="C102" s="27" t="s">
        <v>98</v>
      </c>
      <c r="D102" s="37"/>
      <c r="E102" s="37" t="s">
        <v>289</v>
      </c>
      <c r="F102" s="29">
        <v>2496</v>
      </c>
      <c r="G102" s="29">
        <v>2690</v>
      </c>
      <c r="H102" s="271">
        <v>50.118723362727295</v>
      </c>
      <c r="I102" s="222">
        <v>47</v>
      </c>
      <c r="J102" s="43" t="s">
        <v>414</v>
      </c>
      <c r="K102" s="29">
        <v>35</v>
      </c>
      <c r="L102" s="41">
        <v>28</v>
      </c>
      <c r="M102" s="24"/>
      <c r="N102" s="27"/>
      <c r="O102" s="27"/>
      <c r="P102" s="44" t="s">
        <v>26</v>
      </c>
      <c r="Q102" s="155" t="s">
        <v>76</v>
      </c>
      <c r="R102" s="155"/>
      <c r="S102" s="158" t="e">
        <f>_xlfn.XLOOKUP(B102,#REF!,#REF!)</f>
        <v>#REF!</v>
      </c>
    </row>
    <row r="103" spans="2:19" ht="22.5" customHeight="1" x14ac:dyDescent="0.2">
      <c r="B103" s="34" t="s">
        <v>110</v>
      </c>
      <c r="C103" s="27" t="s">
        <v>98</v>
      </c>
      <c r="D103" s="37"/>
      <c r="E103" s="37" t="s">
        <v>110</v>
      </c>
      <c r="F103" s="29">
        <v>2500</v>
      </c>
      <c r="G103" s="29">
        <v>2500</v>
      </c>
      <c r="H103" s="271">
        <v>100</v>
      </c>
      <c r="I103" s="222">
        <v>50</v>
      </c>
      <c r="J103" s="43" t="s">
        <v>338</v>
      </c>
      <c r="K103" s="29">
        <v>18</v>
      </c>
      <c r="L103" s="29">
        <v>50</v>
      </c>
      <c r="M103" s="24"/>
      <c r="N103" s="27"/>
      <c r="O103" s="27" t="s">
        <v>337</v>
      </c>
      <c r="P103" s="44" t="s">
        <v>26</v>
      </c>
      <c r="Q103" s="155" t="s">
        <v>76</v>
      </c>
      <c r="R103" s="155"/>
      <c r="S103" s="158" t="e">
        <f>_xlfn.XLOOKUP(B103,#REF!,#REF!)</f>
        <v>#REF!</v>
      </c>
    </row>
    <row r="104" spans="2:19" ht="22.5" customHeight="1" x14ac:dyDescent="0.2">
      <c r="B104" s="34" t="s">
        <v>168</v>
      </c>
      <c r="C104" s="27" t="s">
        <v>98</v>
      </c>
      <c r="D104" s="37"/>
      <c r="E104" s="37" t="s">
        <v>168</v>
      </c>
      <c r="F104" s="29">
        <v>2500</v>
      </c>
      <c r="G104" s="29">
        <v>2700</v>
      </c>
      <c r="H104" s="271">
        <v>1.2</v>
      </c>
      <c r="I104" s="222">
        <v>30.791812460476248</v>
      </c>
      <c r="J104" s="43" t="s">
        <v>338</v>
      </c>
      <c r="K104" s="29">
        <v>27</v>
      </c>
      <c r="L104" s="29">
        <v>5</v>
      </c>
      <c r="M104" s="24"/>
      <c r="N104" s="27"/>
      <c r="O104" s="27" t="s">
        <v>337</v>
      </c>
      <c r="P104" s="44" t="s">
        <v>26</v>
      </c>
      <c r="Q104" s="155" t="s">
        <v>76</v>
      </c>
      <c r="R104" s="155"/>
      <c r="S104" s="158" t="e">
        <f>_xlfn.XLOOKUP(B104,#REF!,#REF!)</f>
        <v>#REF!</v>
      </c>
    </row>
    <row r="105" spans="2:19" ht="22.5" customHeight="1" x14ac:dyDescent="0.2">
      <c r="B105" s="34" t="s">
        <v>251</v>
      </c>
      <c r="C105" s="27" t="s">
        <v>98</v>
      </c>
      <c r="D105" s="34"/>
      <c r="E105" s="37" t="s">
        <v>251</v>
      </c>
      <c r="F105" s="29">
        <v>2496</v>
      </c>
      <c r="G105" s="29">
        <v>2690</v>
      </c>
      <c r="H105" s="271">
        <v>112</v>
      </c>
      <c r="I105" s="222">
        <v>50.492180226701819</v>
      </c>
      <c r="J105" s="43" t="s">
        <v>408</v>
      </c>
      <c r="K105" s="29">
        <v>17</v>
      </c>
      <c r="L105" s="29">
        <v>48</v>
      </c>
      <c r="M105" s="160" t="s">
        <v>409</v>
      </c>
      <c r="N105" s="27"/>
      <c r="O105" s="27"/>
      <c r="P105" s="21" t="s">
        <v>410</v>
      </c>
      <c r="Q105" s="29" t="s">
        <v>411</v>
      </c>
      <c r="R105" s="163" t="s">
        <v>105</v>
      </c>
      <c r="S105" s="158" t="e">
        <f>_xlfn.XLOOKUP(B105,#REF!,#REF!)</f>
        <v>#REF!</v>
      </c>
    </row>
    <row r="106" spans="2:19" ht="22.5" customHeight="1" x14ac:dyDescent="0.2">
      <c r="B106" s="34" t="s">
        <v>112</v>
      </c>
      <c r="C106" s="27" t="s">
        <v>98</v>
      </c>
      <c r="D106" s="37"/>
      <c r="E106" s="37" t="s">
        <v>112</v>
      </c>
      <c r="F106" s="29">
        <v>2515</v>
      </c>
      <c r="G106" s="29">
        <v>2675</v>
      </c>
      <c r="H106" s="271">
        <v>55</v>
      </c>
      <c r="I106" s="222">
        <v>47.403626894942441</v>
      </c>
      <c r="J106" s="43" t="s">
        <v>963</v>
      </c>
      <c r="K106" s="29">
        <v>18</v>
      </c>
      <c r="L106" s="29">
        <v>48</v>
      </c>
      <c r="M106" s="160" t="s">
        <v>412</v>
      </c>
      <c r="N106" s="8" t="s">
        <v>336</v>
      </c>
      <c r="O106" s="29" t="s">
        <v>76</v>
      </c>
      <c r="P106" s="21" t="s">
        <v>323</v>
      </c>
      <c r="Q106" s="29" t="s">
        <v>413</v>
      </c>
      <c r="R106" s="29" t="s">
        <v>105</v>
      </c>
      <c r="S106" s="158" t="e">
        <f>_xlfn.XLOOKUP(B106,#REF!,#REF!)</f>
        <v>#REF!</v>
      </c>
    </row>
    <row r="107" spans="2:19" ht="22.5" customHeight="1" x14ac:dyDescent="0.2">
      <c r="B107" s="34" t="s">
        <v>129</v>
      </c>
      <c r="C107" s="27" t="s">
        <v>98</v>
      </c>
      <c r="D107" s="37"/>
      <c r="E107" s="37" t="s">
        <v>129</v>
      </c>
      <c r="F107" s="29">
        <v>2570</v>
      </c>
      <c r="G107" s="29">
        <v>2620</v>
      </c>
      <c r="H107" s="271">
        <v>0.25</v>
      </c>
      <c r="I107" s="222">
        <v>23.979400086720375</v>
      </c>
      <c r="J107" s="43" t="s">
        <v>373</v>
      </c>
      <c r="K107" s="29">
        <v>17</v>
      </c>
      <c r="L107" s="29">
        <v>5</v>
      </c>
      <c r="M107" s="24"/>
      <c r="N107" s="27"/>
      <c r="O107" s="27" t="s">
        <v>337</v>
      </c>
      <c r="P107" s="44" t="s">
        <v>26</v>
      </c>
      <c r="Q107" s="155" t="s">
        <v>76</v>
      </c>
      <c r="R107" s="155"/>
      <c r="S107" s="158" t="e">
        <f>_xlfn.XLOOKUP(B107,#REF!,#REF!)</f>
        <v>#REF!</v>
      </c>
    </row>
    <row r="108" spans="2:19" ht="22.5" customHeight="1" x14ac:dyDescent="0.2">
      <c r="B108" s="34" t="s">
        <v>129</v>
      </c>
      <c r="C108" s="27" t="s">
        <v>98</v>
      </c>
      <c r="D108" s="37"/>
      <c r="E108" s="37" t="s">
        <v>129</v>
      </c>
      <c r="F108" s="29">
        <v>2620</v>
      </c>
      <c r="G108" s="29">
        <v>2690</v>
      </c>
      <c r="H108" s="271">
        <v>0.25</v>
      </c>
      <c r="I108" s="222">
        <v>23.979400086720375</v>
      </c>
      <c r="J108" s="43" t="s">
        <v>373</v>
      </c>
      <c r="K108" s="29">
        <v>17</v>
      </c>
      <c r="L108" s="29">
        <v>5</v>
      </c>
      <c r="M108" s="24"/>
      <c r="N108" s="27"/>
      <c r="O108" s="27" t="s">
        <v>337</v>
      </c>
      <c r="P108" s="44" t="s">
        <v>26</v>
      </c>
      <c r="Q108" s="155" t="s">
        <v>76</v>
      </c>
      <c r="R108" s="155"/>
      <c r="S108" s="158" t="e">
        <f>_xlfn.XLOOKUP(B108,#REF!,#REF!)</f>
        <v>#REF!</v>
      </c>
    </row>
    <row r="109" spans="2:19" ht="22.5" customHeight="1" x14ac:dyDescent="0.2">
      <c r="B109" s="34" t="s">
        <v>274</v>
      </c>
      <c r="C109" s="27" t="s">
        <v>98</v>
      </c>
      <c r="D109" s="34"/>
      <c r="E109" s="37" t="s">
        <v>274</v>
      </c>
      <c r="F109" s="29">
        <v>3300</v>
      </c>
      <c r="G109" s="29">
        <v>3580</v>
      </c>
      <c r="H109" s="271">
        <v>56</v>
      </c>
      <c r="I109" s="222">
        <v>47.481880270062007</v>
      </c>
      <c r="J109" s="43" t="s">
        <v>414</v>
      </c>
      <c r="K109" s="29">
        <v>28</v>
      </c>
      <c r="L109" s="29">
        <v>28</v>
      </c>
      <c r="M109" s="8"/>
      <c r="N109" s="8"/>
      <c r="O109" s="27"/>
      <c r="P109" s="21"/>
      <c r="Q109" s="226" t="s">
        <v>76</v>
      </c>
      <c r="R109" s="29"/>
      <c r="S109" s="158" t="e">
        <f>_xlfn.XLOOKUP(B109,#REF!,#REF!)</f>
        <v>#REF!</v>
      </c>
    </row>
    <row r="110" spans="2:19" ht="22.5" customHeight="1" x14ac:dyDescent="0.2">
      <c r="B110" s="34" t="s">
        <v>198</v>
      </c>
      <c r="C110" s="27" t="s">
        <v>98</v>
      </c>
      <c r="D110" s="37"/>
      <c r="E110" s="37" t="s">
        <v>198</v>
      </c>
      <c r="F110" s="29">
        <v>2496</v>
      </c>
      <c r="G110" s="29">
        <v>2690</v>
      </c>
      <c r="H110" s="271">
        <v>11</v>
      </c>
      <c r="I110" s="222">
        <v>40.413926851582254</v>
      </c>
      <c r="J110" s="43" t="s">
        <v>964</v>
      </c>
      <c r="K110" s="29">
        <v>20</v>
      </c>
      <c r="L110" s="29">
        <v>48</v>
      </c>
      <c r="M110" s="160" t="s">
        <v>415</v>
      </c>
      <c r="N110" s="8"/>
      <c r="O110" s="29" t="s">
        <v>76</v>
      </c>
      <c r="P110" s="21" t="s">
        <v>323</v>
      </c>
      <c r="Q110" s="29" t="s">
        <v>76</v>
      </c>
      <c r="R110" s="163" t="s">
        <v>402</v>
      </c>
      <c r="S110" s="158" t="e">
        <f>_xlfn.XLOOKUP(B110,#REF!,#REF!)</f>
        <v>#REF!</v>
      </c>
    </row>
    <row r="111" spans="2:19" ht="22.5" customHeight="1" x14ac:dyDescent="0.2">
      <c r="B111" s="34" t="s">
        <v>77</v>
      </c>
      <c r="C111" s="27" t="s">
        <v>98</v>
      </c>
      <c r="D111" s="37"/>
      <c r="E111" s="37" t="s">
        <v>77</v>
      </c>
      <c r="F111" s="29">
        <v>2515</v>
      </c>
      <c r="G111" s="29">
        <v>2690</v>
      </c>
      <c r="H111" s="271">
        <v>3.9810717055349767</v>
      </c>
      <c r="I111" s="222">
        <v>36.000000000000007</v>
      </c>
      <c r="J111" s="43" t="s">
        <v>416</v>
      </c>
      <c r="K111" s="29">
        <v>19</v>
      </c>
      <c r="L111" s="29">
        <v>48</v>
      </c>
      <c r="M111" s="185" t="s">
        <v>417</v>
      </c>
      <c r="N111" s="27" t="s">
        <v>26</v>
      </c>
      <c r="O111" s="27"/>
      <c r="P111" s="44" t="s">
        <v>375</v>
      </c>
      <c r="Q111" s="29" t="s">
        <v>76</v>
      </c>
      <c r="R111" s="163" t="s">
        <v>402</v>
      </c>
      <c r="S111" s="158" t="e">
        <f>_xlfn.XLOOKUP(B111,#REF!,#REF!)</f>
        <v>#REF!</v>
      </c>
    </row>
    <row r="112" spans="2:19" ht="22.5" customHeight="1" x14ac:dyDescent="0.2">
      <c r="B112" s="34" t="s">
        <v>226</v>
      </c>
      <c r="C112" s="27" t="s">
        <v>98</v>
      </c>
      <c r="D112" s="34"/>
      <c r="E112" s="37" t="s">
        <v>226</v>
      </c>
      <c r="F112" s="29">
        <v>3400</v>
      </c>
      <c r="G112" s="29">
        <v>3600</v>
      </c>
      <c r="H112" s="271">
        <v>83</v>
      </c>
      <c r="I112" s="222">
        <v>49.190780923760741</v>
      </c>
      <c r="J112" s="43" t="s">
        <v>418</v>
      </c>
      <c r="K112" s="29">
        <v>30</v>
      </c>
      <c r="L112" s="29">
        <v>48</v>
      </c>
      <c r="M112" s="161" t="s">
        <v>419</v>
      </c>
      <c r="N112" s="161" t="s">
        <v>420</v>
      </c>
      <c r="O112" s="29"/>
      <c r="P112" s="44"/>
      <c r="Q112" s="226" t="s">
        <v>76</v>
      </c>
      <c r="R112" s="29"/>
      <c r="S112" s="158" t="e">
        <f>_xlfn.XLOOKUP(B112,#REF!,#REF!)</f>
        <v>#REF!</v>
      </c>
    </row>
    <row r="113" spans="2:19" ht="22.5" customHeight="1" x14ac:dyDescent="0.2">
      <c r="B113" s="34" t="s">
        <v>242</v>
      </c>
      <c r="C113" s="27" t="s">
        <v>98</v>
      </c>
      <c r="D113" s="34"/>
      <c r="E113" s="37" t="s">
        <v>242</v>
      </c>
      <c r="F113" s="29">
        <v>3400</v>
      </c>
      <c r="G113" s="29">
        <v>3800</v>
      </c>
      <c r="H113" s="271">
        <v>65</v>
      </c>
      <c r="I113" s="222">
        <v>48.129133566428557</v>
      </c>
      <c r="J113" s="43" t="s">
        <v>965</v>
      </c>
      <c r="K113" s="29">
        <v>33</v>
      </c>
      <c r="L113" s="29">
        <v>48</v>
      </c>
      <c r="M113" s="161" t="s">
        <v>421</v>
      </c>
      <c r="N113" s="237" t="s">
        <v>422</v>
      </c>
      <c r="O113" s="29"/>
      <c r="P113" s="44"/>
      <c r="Q113" s="29" t="s">
        <v>423</v>
      </c>
      <c r="R113" s="163"/>
      <c r="S113" s="158" t="e">
        <f>_xlfn.XLOOKUP(B113,#REF!,#REF!)</f>
        <v>#REF!</v>
      </c>
    </row>
    <row r="114" spans="2:19" ht="22.5" customHeight="1" x14ac:dyDescent="0.2">
      <c r="B114" s="34" t="s">
        <v>228</v>
      </c>
      <c r="C114" s="27" t="s">
        <v>98</v>
      </c>
      <c r="D114" s="37"/>
      <c r="E114" s="37" t="s">
        <v>228</v>
      </c>
      <c r="F114" s="29">
        <v>3400</v>
      </c>
      <c r="G114" s="29">
        <v>3800</v>
      </c>
      <c r="H114" s="271">
        <v>83</v>
      </c>
      <c r="I114" s="222">
        <v>49.2</v>
      </c>
      <c r="J114" s="43" t="s">
        <v>424</v>
      </c>
      <c r="K114" s="29">
        <v>31</v>
      </c>
      <c r="L114" s="29">
        <v>45</v>
      </c>
      <c r="M114" s="160" t="s">
        <v>425</v>
      </c>
      <c r="N114" s="160" t="s">
        <v>426</v>
      </c>
      <c r="O114" s="29"/>
      <c r="P114" s="21"/>
      <c r="Q114" s="226" t="s">
        <v>76</v>
      </c>
      <c r="R114" s="163"/>
      <c r="S114" s="158" t="e">
        <f>_xlfn.XLOOKUP(B114,#REF!,#REF!)</f>
        <v>#REF!</v>
      </c>
    </row>
    <row r="115" spans="2:19" ht="22.5" customHeight="1" x14ac:dyDescent="0.2">
      <c r="B115" s="34" t="s">
        <v>291</v>
      </c>
      <c r="C115" s="27" t="s">
        <v>98</v>
      </c>
      <c r="D115" s="37"/>
      <c r="E115" s="37" t="s">
        <v>291</v>
      </c>
      <c r="F115" s="29">
        <v>3400</v>
      </c>
      <c r="G115" s="29">
        <v>3600</v>
      </c>
      <c r="H115" s="271">
        <v>56.234132519034951</v>
      </c>
      <c r="I115" s="222">
        <v>47.5</v>
      </c>
      <c r="J115" s="43" t="s">
        <v>427</v>
      </c>
      <c r="K115" s="29">
        <v>28</v>
      </c>
      <c r="L115" s="29">
        <v>28</v>
      </c>
      <c r="M115" s="27"/>
      <c r="N115" s="27"/>
      <c r="O115" s="27"/>
      <c r="P115" s="44" t="s">
        <v>406</v>
      </c>
      <c r="Q115" s="29" t="s">
        <v>428</v>
      </c>
      <c r="R115" s="29" t="s">
        <v>105</v>
      </c>
      <c r="S115" s="158" t="e">
        <f>_xlfn.XLOOKUP(B115,#REF!,#REF!)</f>
        <v>#REF!</v>
      </c>
    </row>
    <row r="116" spans="2:19" ht="22.5" customHeight="1" x14ac:dyDescent="0.2">
      <c r="B116" s="34" t="s">
        <v>272</v>
      </c>
      <c r="C116" s="27" t="s">
        <v>98</v>
      </c>
      <c r="D116" s="37"/>
      <c r="E116" s="37" t="s">
        <v>272</v>
      </c>
      <c r="F116" s="29">
        <v>3400</v>
      </c>
      <c r="G116" s="29">
        <v>3800</v>
      </c>
      <c r="H116" s="271">
        <v>50</v>
      </c>
      <c r="I116" s="222">
        <v>46.989700043360187</v>
      </c>
      <c r="J116" s="43" t="s">
        <v>427</v>
      </c>
      <c r="K116" s="29">
        <v>28</v>
      </c>
      <c r="L116" s="184">
        <v>0.4</v>
      </c>
      <c r="M116" s="27"/>
      <c r="N116" s="27"/>
      <c r="O116" s="27"/>
      <c r="P116" s="125"/>
      <c r="Q116" s="155" t="s">
        <v>76</v>
      </c>
      <c r="R116" s="155"/>
      <c r="S116" s="158" t="e">
        <f>_xlfn.XLOOKUP(B116,#REF!,#REF!)</f>
        <v>#REF!</v>
      </c>
    </row>
    <row r="117" spans="2:19" ht="22.5" customHeight="1" x14ac:dyDescent="0.2">
      <c r="B117" s="34" t="s">
        <v>77</v>
      </c>
      <c r="C117" s="27" t="s">
        <v>98</v>
      </c>
      <c r="D117" s="34" t="s">
        <v>324</v>
      </c>
      <c r="E117" s="37" t="s">
        <v>325</v>
      </c>
      <c r="F117" s="29">
        <v>2515</v>
      </c>
      <c r="G117" s="29">
        <v>2675</v>
      </c>
      <c r="H117" s="271">
        <v>4</v>
      </c>
      <c r="I117" s="222">
        <v>36.020599913279625</v>
      </c>
      <c r="J117" s="43" t="s">
        <v>966</v>
      </c>
      <c r="K117" s="29">
        <v>36</v>
      </c>
      <c r="L117" s="29">
        <v>48</v>
      </c>
      <c r="M117" s="24"/>
      <c r="N117" s="27"/>
      <c r="O117" s="27"/>
      <c r="P117" s="21" t="s">
        <v>326</v>
      </c>
      <c r="Q117" s="29" t="s">
        <v>76</v>
      </c>
      <c r="R117" s="163" t="s">
        <v>402</v>
      </c>
      <c r="S117" s="158" t="e">
        <f>_xlfn.XLOOKUP(B117,#REF!,#REF!)</f>
        <v>#REF!</v>
      </c>
    </row>
    <row r="118" spans="2:19" ht="22.5" customHeight="1" x14ac:dyDescent="0.2">
      <c r="B118" s="34" t="s">
        <v>220</v>
      </c>
      <c r="C118" s="27" t="s">
        <v>98</v>
      </c>
      <c r="D118" s="37"/>
      <c r="E118" s="37" t="s">
        <v>220</v>
      </c>
      <c r="F118" s="29">
        <v>3300</v>
      </c>
      <c r="G118" s="29">
        <v>3900</v>
      </c>
      <c r="H118" s="271">
        <v>5</v>
      </c>
      <c r="I118" s="222">
        <v>37</v>
      </c>
      <c r="J118" s="43" t="s">
        <v>429</v>
      </c>
      <c r="K118" s="29">
        <v>16</v>
      </c>
      <c r="L118" s="41">
        <v>48</v>
      </c>
      <c r="M118" s="237" t="s">
        <v>430</v>
      </c>
      <c r="N118" s="27"/>
      <c r="O118" s="27"/>
      <c r="P118" s="21"/>
      <c r="Q118" s="29"/>
      <c r="R118" s="163"/>
      <c r="S118" s="158" t="e">
        <f>_xlfn.XLOOKUP(B118,#REF!,#REF!)</f>
        <v>#REF!</v>
      </c>
    </row>
    <row r="119" spans="2:19" ht="22.5" customHeight="1" x14ac:dyDescent="0.2">
      <c r="B119" s="34" t="s">
        <v>270</v>
      </c>
      <c r="C119" s="27" t="s">
        <v>98</v>
      </c>
      <c r="D119" s="37"/>
      <c r="E119" s="37" t="s">
        <v>270</v>
      </c>
      <c r="F119" s="29">
        <v>3400</v>
      </c>
      <c r="G119" s="29">
        <v>3600</v>
      </c>
      <c r="H119" s="271">
        <v>55</v>
      </c>
      <c r="I119" s="222">
        <v>47.403626894942441</v>
      </c>
      <c r="J119" s="43" t="s">
        <v>405</v>
      </c>
      <c r="K119" s="29">
        <v>15</v>
      </c>
      <c r="L119" s="29">
        <v>48</v>
      </c>
      <c r="M119" s="160" t="s">
        <v>431</v>
      </c>
      <c r="N119" s="27"/>
      <c r="O119" s="27"/>
      <c r="P119" s="21" t="s">
        <v>323</v>
      </c>
      <c r="Q119" s="29" t="s">
        <v>76</v>
      </c>
      <c r="R119" s="163" t="s">
        <v>402</v>
      </c>
      <c r="S119" s="158" t="e">
        <f>_xlfn.XLOOKUP(B119,#REF!,#REF!)</f>
        <v>#REF!</v>
      </c>
    </row>
    <row r="120" spans="2:19" ht="22.5" customHeight="1" x14ac:dyDescent="0.2">
      <c r="B120" s="34" t="s">
        <v>255</v>
      </c>
      <c r="C120" s="27" t="s">
        <v>98</v>
      </c>
      <c r="D120" s="34"/>
      <c r="E120" s="37" t="s">
        <v>255</v>
      </c>
      <c r="F120" s="29">
        <v>3400</v>
      </c>
      <c r="G120" s="29">
        <v>3600</v>
      </c>
      <c r="H120" s="271">
        <v>100</v>
      </c>
      <c r="I120" s="222">
        <v>50</v>
      </c>
      <c r="J120" s="43" t="s">
        <v>408</v>
      </c>
      <c r="K120" s="29">
        <v>15</v>
      </c>
      <c r="L120" s="29">
        <v>48</v>
      </c>
      <c r="M120" s="160" t="s">
        <v>432</v>
      </c>
      <c r="N120" s="8"/>
      <c r="O120" s="27"/>
      <c r="P120" s="21" t="s">
        <v>323</v>
      </c>
      <c r="Q120" s="29" t="s">
        <v>433</v>
      </c>
      <c r="R120" s="163" t="s">
        <v>105</v>
      </c>
      <c r="S120" s="158" t="e">
        <f>_xlfn.XLOOKUP(B120,#REF!,#REF!)</f>
        <v>#REF!</v>
      </c>
    </row>
    <row r="121" spans="2:19" ht="22.5" customHeight="1" x14ac:dyDescent="0.2">
      <c r="B121" s="34" t="s">
        <v>266</v>
      </c>
      <c r="C121" s="27" t="s">
        <v>98</v>
      </c>
      <c r="D121" s="37"/>
      <c r="E121" s="37" t="s">
        <v>266</v>
      </c>
      <c r="F121" s="29">
        <v>3400</v>
      </c>
      <c r="G121" s="29">
        <v>3600</v>
      </c>
      <c r="H121" s="271">
        <v>100</v>
      </c>
      <c r="I121" s="222">
        <v>50</v>
      </c>
      <c r="J121" s="43" t="s">
        <v>434</v>
      </c>
      <c r="K121" s="29">
        <v>16</v>
      </c>
      <c r="L121" s="41">
        <v>48</v>
      </c>
      <c r="M121" s="24"/>
      <c r="N121" s="27"/>
      <c r="O121" s="27"/>
      <c r="P121" s="44"/>
      <c r="Q121" s="29" t="s">
        <v>76</v>
      </c>
      <c r="R121" s="155"/>
      <c r="S121" s="158" t="e">
        <f>_xlfn.XLOOKUP(B121,#REF!,#REF!)</f>
        <v>#REF!</v>
      </c>
    </row>
    <row r="122" spans="2:19" ht="22.5" customHeight="1" x14ac:dyDescent="0.2">
      <c r="B122" s="34" t="s">
        <v>184</v>
      </c>
      <c r="C122" s="27" t="s">
        <v>98</v>
      </c>
      <c r="D122" s="37"/>
      <c r="E122" s="37" t="s">
        <v>184</v>
      </c>
      <c r="F122" s="29">
        <v>3400</v>
      </c>
      <c r="G122" s="29">
        <v>3600</v>
      </c>
      <c r="H122" s="271">
        <v>21</v>
      </c>
      <c r="I122" s="222">
        <v>43.222192947339195</v>
      </c>
      <c r="J122" s="43" t="s">
        <v>967</v>
      </c>
      <c r="K122" s="29">
        <v>25</v>
      </c>
      <c r="L122" s="29">
        <v>28</v>
      </c>
      <c r="M122" s="27"/>
      <c r="N122" s="27"/>
      <c r="O122" s="162" t="s">
        <v>341</v>
      </c>
      <c r="P122" s="44" t="s">
        <v>435</v>
      </c>
      <c r="Q122" s="29" t="s">
        <v>436</v>
      </c>
      <c r="R122" s="29" t="s">
        <v>105</v>
      </c>
      <c r="S122" s="158" t="e">
        <f>_xlfn.XLOOKUP(B122,#REF!,#REF!)</f>
        <v>#REF!</v>
      </c>
    </row>
    <row r="123" spans="2:19" ht="22.5" customHeight="1" x14ac:dyDescent="0.2">
      <c r="B123" s="34" t="s">
        <v>185</v>
      </c>
      <c r="C123" s="27" t="s">
        <v>98</v>
      </c>
      <c r="D123" s="37"/>
      <c r="E123" s="37" t="s">
        <v>185</v>
      </c>
      <c r="F123" s="29">
        <v>3400</v>
      </c>
      <c r="G123" s="29">
        <v>3600</v>
      </c>
      <c r="H123" s="271">
        <v>36</v>
      </c>
      <c r="I123" s="222">
        <v>45.56302500767287</v>
      </c>
      <c r="J123" s="43" t="s">
        <v>968</v>
      </c>
      <c r="K123" s="29">
        <v>29</v>
      </c>
      <c r="L123" s="29">
        <v>28</v>
      </c>
      <c r="M123" s="27"/>
      <c r="N123" s="27"/>
      <c r="O123" s="162" t="s">
        <v>341</v>
      </c>
      <c r="P123" s="44" t="s">
        <v>342</v>
      </c>
      <c r="Q123" s="29" t="s">
        <v>437</v>
      </c>
      <c r="R123" s="29" t="s">
        <v>105</v>
      </c>
      <c r="S123" s="158" t="e">
        <f>_xlfn.XLOOKUP(B123,#REF!,#REF!)</f>
        <v>#REF!</v>
      </c>
    </row>
    <row r="124" spans="2:19" ht="22.5" customHeight="1" x14ac:dyDescent="0.2">
      <c r="B124" s="34" t="s">
        <v>266</v>
      </c>
      <c r="C124" s="27" t="s">
        <v>98</v>
      </c>
      <c r="D124" s="37" t="s">
        <v>324</v>
      </c>
      <c r="E124" s="37" t="s">
        <v>438</v>
      </c>
      <c r="F124" s="29">
        <v>3400</v>
      </c>
      <c r="G124" s="29">
        <v>3800</v>
      </c>
      <c r="H124" s="271">
        <v>100</v>
      </c>
      <c r="I124" s="222">
        <v>50</v>
      </c>
      <c r="J124" s="43" t="s">
        <v>439</v>
      </c>
      <c r="K124" s="29">
        <v>35</v>
      </c>
      <c r="L124" s="29">
        <v>48</v>
      </c>
      <c r="M124" s="230" t="s">
        <v>440</v>
      </c>
      <c r="N124" s="27"/>
      <c r="O124" s="27"/>
      <c r="P124" s="125"/>
      <c r="Q124" s="29" t="s">
        <v>76</v>
      </c>
      <c r="R124" s="163" t="s">
        <v>402</v>
      </c>
      <c r="S124" s="158" t="e">
        <f>_xlfn.XLOOKUP(B124,#REF!,#REF!)</f>
        <v>#REF!</v>
      </c>
    </row>
    <row r="125" spans="2:19" ht="22.5" customHeight="1" x14ac:dyDescent="0.2">
      <c r="B125" s="34" t="s">
        <v>292</v>
      </c>
      <c r="C125" s="27" t="s">
        <v>98</v>
      </c>
      <c r="D125" s="37"/>
      <c r="E125" s="37" t="s">
        <v>292</v>
      </c>
      <c r="F125" s="29">
        <v>3400</v>
      </c>
      <c r="G125" s="29">
        <v>3700</v>
      </c>
      <c r="H125" s="271">
        <v>44.668359215096388</v>
      </c>
      <c r="I125" s="222">
        <v>46.5</v>
      </c>
      <c r="J125" s="43" t="s">
        <v>414</v>
      </c>
      <c r="K125" s="29">
        <v>31</v>
      </c>
      <c r="L125" s="41">
        <v>28</v>
      </c>
      <c r="M125" s="27"/>
      <c r="N125" s="27"/>
      <c r="O125" s="27"/>
      <c r="P125" s="44" t="s">
        <v>26</v>
      </c>
      <c r="Q125" s="29" t="s">
        <v>441</v>
      </c>
      <c r="R125" s="29" t="s">
        <v>105</v>
      </c>
      <c r="S125" s="158" t="e">
        <f>_xlfn.XLOOKUP(B125,#REF!,#REF!)</f>
        <v>#REF!</v>
      </c>
    </row>
    <row r="126" spans="2:19" ht="22.5" customHeight="1" x14ac:dyDescent="0.2">
      <c r="B126" s="34" t="s">
        <v>116</v>
      </c>
      <c r="C126" s="27" t="s">
        <v>98</v>
      </c>
      <c r="D126" s="37"/>
      <c r="E126" s="37" t="s">
        <v>116</v>
      </c>
      <c r="F126" s="29">
        <v>3400</v>
      </c>
      <c r="G126" s="29">
        <v>3600</v>
      </c>
      <c r="H126" s="271">
        <v>0.4</v>
      </c>
      <c r="I126" s="222">
        <v>26.020599913279625</v>
      </c>
      <c r="J126" s="43" t="s">
        <v>356</v>
      </c>
      <c r="K126" s="29">
        <v>10</v>
      </c>
      <c r="L126" s="29">
        <v>5</v>
      </c>
      <c r="M126" s="24"/>
      <c r="N126" s="27"/>
      <c r="O126" s="27" t="s">
        <v>337</v>
      </c>
      <c r="P126" s="44" t="s">
        <v>26</v>
      </c>
      <c r="Q126" s="155" t="s">
        <v>76</v>
      </c>
      <c r="R126" s="155"/>
      <c r="S126" s="158" t="e">
        <f>_xlfn.XLOOKUP(B126,#REF!,#REF!)</f>
        <v>#REF!</v>
      </c>
    </row>
    <row r="127" spans="2:19" ht="22.5" customHeight="1" x14ac:dyDescent="0.2">
      <c r="B127" s="34" t="s">
        <v>186</v>
      </c>
      <c r="C127" s="27" t="s">
        <v>98</v>
      </c>
      <c r="D127" s="37"/>
      <c r="E127" s="37" t="s">
        <v>186</v>
      </c>
      <c r="F127" s="29">
        <v>3400</v>
      </c>
      <c r="G127" s="29">
        <v>3600</v>
      </c>
      <c r="H127" s="271">
        <v>1.6</v>
      </c>
      <c r="I127" s="222">
        <v>32.041199826559243</v>
      </c>
      <c r="J127" s="43" t="s">
        <v>442</v>
      </c>
      <c r="K127" s="29">
        <v>38</v>
      </c>
      <c r="L127" s="29">
        <v>5</v>
      </c>
      <c r="M127" s="24"/>
      <c r="N127" s="27"/>
      <c r="O127" s="27" t="s">
        <v>337</v>
      </c>
      <c r="P127" s="44" t="s">
        <v>26</v>
      </c>
      <c r="Q127" s="155" t="s">
        <v>76</v>
      </c>
      <c r="R127" s="155"/>
      <c r="S127" s="158" t="e">
        <f>_xlfn.XLOOKUP(B127,#REF!,#REF!)</f>
        <v>#REF!</v>
      </c>
    </row>
    <row r="128" spans="2:19" ht="22.5" customHeight="1" x14ac:dyDescent="0.2">
      <c r="B128" s="34" t="s">
        <v>186</v>
      </c>
      <c r="C128" s="27" t="s">
        <v>98</v>
      </c>
      <c r="D128" s="37"/>
      <c r="E128" s="37" t="s">
        <v>186</v>
      </c>
      <c r="F128" s="29">
        <v>3400</v>
      </c>
      <c r="G128" s="29">
        <v>3600</v>
      </c>
      <c r="H128" s="271">
        <v>1.6</v>
      </c>
      <c r="I128" s="222">
        <v>32.041199826559243</v>
      </c>
      <c r="J128" s="43" t="s">
        <v>442</v>
      </c>
      <c r="K128" s="29">
        <v>38</v>
      </c>
      <c r="L128" s="29">
        <v>5</v>
      </c>
      <c r="M128" s="24"/>
      <c r="N128" s="27"/>
      <c r="O128" s="27" t="s">
        <v>337</v>
      </c>
      <c r="P128" s="44" t="s">
        <v>26</v>
      </c>
      <c r="Q128" s="155" t="s">
        <v>76</v>
      </c>
      <c r="R128" s="155"/>
      <c r="S128" s="158" t="e">
        <f>_xlfn.XLOOKUP(B128,#REF!,#REF!)</f>
        <v>#REF!</v>
      </c>
    </row>
    <row r="129" spans="2:19" ht="22.5" customHeight="1" x14ac:dyDescent="0.2">
      <c r="B129" s="34" t="s">
        <v>186</v>
      </c>
      <c r="C129" s="27" t="s">
        <v>98</v>
      </c>
      <c r="D129" s="37"/>
      <c r="E129" s="37" t="s">
        <v>186</v>
      </c>
      <c r="F129" s="29">
        <v>3400</v>
      </c>
      <c r="G129" s="29">
        <v>3600</v>
      </c>
      <c r="H129" s="271">
        <v>1.6</v>
      </c>
      <c r="I129" s="222">
        <v>32.041199826559243</v>
      </c>
      <c r="J129" s="43" t="s">
        <v>442</v>
      </c>
      <c r="K129" s="29">
        <v>36</v>
      </c>
      <c r="L129" s="29">
        <v>5</v>
      </c>
      <c r="M129" s="24"/>
      <c r="N129" s="27"/>
      <c r="O129" s="27" t="s">
        <v>337</v>
      </c>
      <c r="P129" s="44" t="s">
        <v>26</v>
      </c>
      <c r="Q129" s="155" t="s">
        <v>76</v>
      </c>
      <c r="R129" s="155"/>
      <c r="S129" s="158" t="e">
        <f>_xlfn.XLOOKUP(B129,#REF!,#REF!)</f>
        <v>#REF!</v>
      </c>
    </row>
    <row r="130" spans="2:19" ht="22.5" customHeight="1" x14ac:dyDescent="0.2">
      <c r="B130" s="34" t="s">
        <v>293</v>
      </c>
      <c r="C130" s="27" t="s">
        <v>98</v>
      </c>
      <c r="D130" s="37"/>
      <c r="E130" s="37" t="s">
        <v>293</v>
      </c>
      <c r="F130" s="29">
        <v>3600</v>
      </c>
      <c r="G130" s="29">
        <v>3800</v>
      </c>
      <c r="H130" s="271">
        <v>56.234132519034951</v>
      </c>
      <c r="I130" s="222">
        <v>47.5</v>
      </c>
      <c r="J130" s="43" t="s">
        <v>414</v>
      </c>
      <c r="K130" s="29">
        <v>28</v>
      </c>
      <c r="L130" s="41">
        <v>28</v>
      </c>
      <c r="M130" s="27"/>
      <c r="N130" s="27"/>
      <c r="O130" s="27"/>
      <c r="P130" s="44" t="s">
        <v>26</v>
      </c>
      <c r="Q130" s="29" t="s">
        <v>444</v>
      </c>
      <c r="R130" s="29" t="s">
        <v>105</v>
      </c>
      <c r="S130" s="158" t="e">
        <f>_xlfn.XLOOKUP(B130,#REF!,#REF!)</f>
        <v>#REF!</v>
      </c>
    </row>
    <row r="131" spans="2:19" ht="22.5" customHeight="1" x14ac:dyDescent="0.2">
      <c r="B131" s="34" t="s">
        <v>85</v>
      </c>
      <c r="C131" s="27" t="s">
        <v>98</v>
      </c>
      <c r="D131" s="37"/>
      <c r="E131" s="37" t="s">
        <v>85</v>
      </c>
      <c r="F131" s="29">
        <v>3400</v>
      </c>
      <c r="G131" s="29">
        <v>3600</v>
      </c>
      <c r="H131" s="271">
        <v>10</v>
      </c>
      <c r="I131" s="222">
        <v>40</v>
      </c>
      <c r="J131" s="43" t="s">
        <v>964</v>
      </c>
      <c r="K131" s="29">
        <v>15</v>
      </c>
      <c r="L131" s="29">
        <v>48</v>
      </c>
      <c r="M131" s="160" t="s">
        <v>445</v>
      </c>
      <c r="N131" s="8"/>
      <c r="O131" s="29" t="s">
        <v>76</v>
      </c>
      <c r="P131" s="21" t="s">
        <v>323</v>
      </c>
      <c r="Q131" s="29" t="s">
        <v>446</v>
      </c>
      <c r="R131" s="163" t="s">
        <v>105</v>
      </c>
      <c r="S131" s="158" t="e">
        <f>_xlfn.XLOOKUP(B131,#REF!,#REF!)</f>
        <v>#REF!</v>
      </c>
    </row>
    <row r="132" spans="2:19" ht="22.5" customHeight="1" x14ac:dyDescent="0.2">
      <c r="B132" s="34" t="s">
        <v>187</v>
      </c>
      <c r="C132" s="27" t="s">
        <v>98</v>
      </c>
      <c r="D132" s="37"/>
      <c r="E132" s="37" t="s">
        <v>187</v>
      </c>
      <c r="F132" s="29">
        <v>3600</v>
      </c>
      <c r="G132" s="29">
        <v>3800</v>
      </c>
      <c r="H132" s="271">
        <v>30</v>
      </c>
      <c r="I132" s="222">
        <v>44.771212547196626</v>
      </c>
      <c r="J132" s="43" t="s">
        <v>969</v>
      </c>
      <c r="K132" s="29">
        <v>30</v>
      </c>
      <c r="L132" s="29">
        <v>28</v>
      </c>
      <c r="M132" s="27"/>
      <c r="N132" s="27"/>
      <c r="O132" s="162" t="s">
        <v>341</v>
      </c>
      <c r="P132" s="44" t="s">
        <v>342</v>
      </c>
      <c r="Q132" s="29" t="s">
        <v>447</v>
      </c>
      <c r="R132" s="29" t="s">
        <v>105</v>
      </c>
      <c r="S132" s="158" t="e">
        <f>_xlfn.XLOOKUP(B132,#REF!,#REF!)</f>
        <v>#REF!</v>
      </c>
    </row>
    <row r="133" spans="2:19" ht="22.5" customHeight="1" x14ac:dyDescent="0.2">
      <c r="B133" s="34" t="s">
        <v>294</v>
      </c>
      <c r="C133" s="27" t="s">
        <v>98</v>
      </c>
      <c r="D133" s="37"/>
      <c r="E133" s="37" t="s">
        <v>294</v>
      </c>
      <c r="F133" s="29">
        <v>3600</v>
      </c>
      <c r="G133" s="29">
        <v>3800</v>
      </c>
      <c r="H133" s="271">
        <v>42.657951880159274</v>
      </c>
      <c r="I133" s="222">
        <v>46.3</v>
      </c>
      <c r="J133" s="43" t="s">
        <v>957</v>
      </c>
      <c r="K133" s="29">
        <v>28</v>
      </c>
      <c r="L133" s="41">
        <v>28</v>
      </c>
      <c r="M133" s="27"/>
      <c r="N133" s="27"/>
      <c r="O133" s="27"/>
      <c r="P133" s="44" t="s">
        <v>26</v>
      </c>
      <c r="Q133" s="29" t="s">
        <v>448</v>
      </c>
      <c r="R133" s="29" t="s">
        <v>105</v>
      </c>
      <c r="S133" s="158" t="e">
        <f>_xlfn.XLOOKUP(B133,#REF!,#REF!)</f>
        <v>#REF!</v>
      </c>
    </row>
    <row r="134" spans="2:19" ht="22.5" customHeight="1" x14ac:dyDescent="0.2">
      <c r="B134" s="34" t="s">
        <v>129</v>
      </c>
      <c r="C134" s="27" t="s">
        <v>98</v>
      </c>
      <c r="D134" s="37"/>
      <c r="E134" s="37" t="s">
        <v>129</v>
      </c>
      <c r="F134" s="29">
        <v>3600</v>
      </c>
      <c r="G134" s="29">
        <v>3800</v>
      </c>
      <c r="H134" s="271">
        <v>0.25</v>
      </c>
      <c r="I134" s="222">
        <v>23.979400086720375</v>
      </c>
      <c r="J134" s="43" t="s">
        <v>373</v>
      </c>
      <c r="K134" s="29">
        <v>14</v>
      </c>
      <c r="L134" s="29">
        <v>5</v>
      </c>
      <c r="M134" s="24"/>
      <c r="N134" s="27"/>
      <c r="O134" s="27" t="s">
        <v>337</v>
      </c>
      <c r="P134" s="44" t="s">
        <v>26</v>
      </c>
      <c r="Q134" s="155" t="s">
        <v>76</v>
      </c>
      <c r="R134" s="155"/>
      <c r="S134" s="158" t="e">
        <f>_xlfn.XLOOKUP(B134,#REF!,#REF!)</f>
        <v>#REF!</v>
      </c>
    </row>
    <row r="135" spans="2:19" ht="22.5" customHeight="1" x14ac:dyDescent="0.2">
      <c r="B135" s="34" t="s">
        <v>186</v>
      </c>
      <c r="C135" s="27" t="s">
        <v>98</v>
      </c>
      <c r="D135" s="37"/>
      <c r="E135" s="37" t="s">
        <v>186</v>
      </c>
      <c r="F135" s="29">
        <v>3600</v>
      </c>
      <c r="G135" s="29">
        <v>3800</v>
      </c>
      <c r="H135" s="271">
        <v>1.6</v>
      </c>
      <c r="I135" s="222">
        <v>32.041199826559243</v>
      </c>
      <c r="J135" s="43" t="s">
        <v>443</v>
      </c>
      <c r="K135" s="29">
        <v>37</v>
      </c>
      <c r="L135" s="29">
        <v>5</v>
      </c>
      <c r="M135" s="160" t="s">
        <v>449</v>
      </c>
      <c r="N135" s="27"/>
      <c r="O135" s="27" t="s">
        <v>337</v>
      </c>
      <c r="P135" s="44" t="s">
        <v>450</v>
      </c>
      <c r="Q135" s="155" t="s">
        <v>76</v>
      </c>
      <c r="R135" s="155"/>
      <c r="S135" s="158" t="e">
        <f>_xlfn.XLOOKUP(B135,#REF!,#REF!)</f>
        <v>#REF!</v>
      </c>
    </row>
    <row r="136" spans="2:19" ht="22.5" customHeight="1" x14ac:dyDescent="0.2">
      <c r="B136" s="34" t="s">
        <v>186</v>
      </c>
      <c r="C136" s="27" t="s">
        <v>98</v>
      </c>
      <c r="D136" s="37"/>
      <c r="E136" s="37" t="s">
        <v>186</v>
      </c>
      <c r="F136" s="29">
        <v>3600</v>
      </c>
      <c r="G136" s="29">
        <v>3800</v>
      </c>
      <c r="H136" s="271">
        <v>1.6</v>
      </c>
      <c r="I136" s="222">
        <v>32.041199826559243</v>
      </c>
      <c r="J136" s="43" t="s">
        <v>443</v>
      </c>
      <c r="K136" s="29">
        <v>38</v>
      </c>
      <c r="L136" s="29">
        <v>5</v>
      </c>
      <c r="M136" s="24"/>
      <c r="N136" s="27"/>
      <c r="O136" s="27" t="s">
        <v>337</v>
      </c>
      <c r="P136" s="44" t="s">
        <v>26</v>
      </c>
      <c r="Q136" s="155" t="s">
        <v>76</v>
      </c>
      <c r="R136" s="155"/>
      <c r="S136" s="158" t="e">
        <f>_xlfn.XLOOKUP(B136,#REF!,#REF!)</f>
        <v>#REF!</v>
      </c>
    </row>
    <row r="137" spans="2:19" ht="22.5" customHeight="1" x14ac:dyDescent="0.2">
      <c r="B137" s="34" t="s">
        <v>186</v>
      </c>
      <c r="C137" s="27" t="s">
        <v>98</v>
      </c>
      <c r="D137" s="37"/>
      <c r="E137" s="37" t="s">
        <v>186</v>
      </c>
      <c r="F137" s="29">
        <v>3600</v>
      </c>
      <c r="G137" s="29">
        <v>3800</v>
      </c>
      <c r="H137" s="271">
        <v>1.6</v>
      </c>
      <c r="I137" s="222">
        <v>32.041199826559243</v>
      </c>
      <c r="J137" s="43" t="s">
        <v>443</v>
      </c>
      <c r="K137" s="29">
        <v>37</v>
      </c>
      <c r="L137" s="29">
        <v>5</v>
      </c>
      <c r="M137" s="24"/>
      <c r="N137" s="27"/>
      <c r="O137" s="27" t="s">
        <v>337</v>
      </c>
      <c r="P137" s="44" t="s">
        <v>26</v>
      </c>
      <c r="Q137" s="155" t="s">
        <v>76</v>
      </c>
      <c r="R137" s="155"/>
      <c r="S137" s="158" t="e">
        <f>_xlfn.XLOOKUP(B137,#REF!,#REF!)</f>
        <v>#REF!</v>
      </c>
    </row>
    <row r="138" spans="2:19" ht="22.5" customHeight="1" x14ac:dyDescent="0.2">
      <c r="B138" s="34" t="s">
        <v>253</v>
      </c>
      <c r="C138" s="27" t="s">
        <v>98</v>
      </c>
      <c r="D138" s="34"/>
      <c r="E138" s="37" t="s">
        <v>253</v>
      </c>
      <c r="F138" s="29">
        <v>3700</v>
      </c>
      <c r="G138" s="29">
        <v>4000</v>
      </c>
      <c r="H138" s="271">
        <v>50</v>
      </c>
      <c r="I138" s="222">
        <v>46.989700043360187</v>
      </c>
      <c r="J138" s="43" t="s">
        <v>451</v>
      </c>
      <c r="K138" s="29">
        <v>28</v>
      </c>
      <c r="L138" s="29">
        <v>28</v>
      </c>
      <c r="M138" s="237" t="s">
        <v>452</v>
      </c>
      <c r="N138" s="27"/>
      <c r="O138" s="29"/>
      <c r="P138" s="44"/>
      <c r="Q138" s="226" t="s">
        <v>76</v>
      </c>
      <c r="R138" s="29"/>
      <c r="S138" s="158" t="e">
        <f>_xlfn.XLOOKUP(B138,#REF!,#REF!)</f>
        <v>#REF!</v>
      </c>
    </row>
    <row r="139" spans="2:19" ht="22.5" customHeight="1" x14ac:dyDescent="0.2">
      <c r="B139" s="34" t="s">
        <v>85</v>
      </c>
      <c r="C139" s="27" t="s">
        <v>98</v>
      </c>
      <c r="D139" s="34" t="s">
        <v>324</v>
      </c>
      <c r="E139" s="37" t="s">
        <v>453</v>
      </c>
      <c r="F139" s="29">
        <v>3400</v>
      </c>
      <c r="G139" s="29">
        <v>3800</v>
      </c>
      <c r="H139" s="271">
        <v>100</v>
      </c>
      <c r="I139" s="222">
        <v>50</v>
      </c>
      <c r="J139" s="43" t="s">
        <v>439</v>
      </c>
      <c r="K139" s="29">
        <v>35</v>
      </c>
      <c r="L139" s="29">
        <v>48</v>
      </c>
      <c r="M139" s="27"/>
      <c r="N139" s="27"/>
      <c r="O139" s="27"/>
      <c r="P139" s="125"/>
      <c r="Q139" s="29" t="s">
        <v>446</v>
      </c>
      <c r="R139" s="163" t="s">
        <v>105</v>
      </c>
      <c r="S139" s="158" t="e">
        <f>_xlfn.XLOOKUP(B139,#REF!,#REF!)</f>
        <v>#REF!</v>
      </c>
    </row>
    <row r="140" spans="2:19" ht="22.5" customHeight="1" x14ac:dyDescent="0.2">
      <c r="B140" s="34" t="s">
        <v>295</v>
      </c>
      <c r="C140" s="27" t="s">
        <v>98</v>
      </c>
      <c r="D140" s="37"/>
      <c r="E140" s="37" t="s">
        <v>295</v>
      </c>
      <c r="F140" s="29">
        <v>3700</v>
      </c>
      <c r="G140" s="29">
        <v>4000</v>
      </c>
      <c r="H140" s="271">
        <v>42.657951880159274</v>
      </c>
      <c r="I140" s="222">
        <v>46.3</v>
      </c>
      <c r="J140" s="43" t="s">
        <v>957</v>
      </c>
      <c r="K140" s="29">
        <v>27</v>
      </c>
      <c r="L140" s="41">
        <v>28</v>
      </c>
      <c r="M140" s="27"/>
      <c r="N140" s="27"/>
      <c r="O140" s="27"/>
      <c r="P140" s="44" t="s">
        <v>26</v>
      </c>
      <c r="Q140" s="29" t="s">
        <v>454</v>
      </c>
      <c r="R140" s="29" t="s">
        <v>105</v>
      </c>
      <c r="S140" s="158" t="e">
        <f>_xlfn.XLOOKUP(B140,#REF!,#REF!)</f>
        <v>#REF!</v>
      </c>
    </row>
    <row r="141" spans="2:19" ht="22.5" customHeight="1" x14ac:dyDescent="0.2">
      <c r="B141" s="34" t="s">
        <v>258</v>
      </c>
      <c r="C141" s="27" t="s">
        <v>98</v>
      </c>
      <c r="D141" s="37"/>
      <c r="E141" s="37" t="s">
        <v>258</v>
      </c>
      <c r="F141" s="29">
        <v>3600</v>
      </c>
      <c r="G141" s="29">
        <v>3800</v>
      </c>
      <c r="H141" s="271">
        <v>16.2</v>
      </c>
      <c r="I141" s="222">
        <v>42.09515014542631</v>
      </c>
      <c r="J141" s="43" t="s">
        <v>439</v>
      </c>
      <c r="K141" s="29">
        <v>15</v>
      </c>
      <c r="L141" s="41">
        <v>48</v>
      </c>
      <c r="M141" s="24"/>
      <c r="N141" s="27"/>
      <c r="O141" s="27"/>
      <c r="P141" s="44"/>
      <c r="Q141" s="155" t="s">
        <v>76</v>
      </c>
      <c r="R141" s="155"/>
      <c r="S141" s="158" t="e">
        <f>_xlfn.XLOOKUP(B141,#REF!,#REF!)</f>
        <v>#REF!</v>
      </c>
    </row>
    <row r="142" spans="2:19" ht="22.5" customHeight="1" x14ac:dyDescent="0.2">
      <c r="B142" s="34" t="s">
        <v>220</v>
      </c>
      <c r="C142" s="27" t="s">
        <v>98</v>
      </c>
      <c r="D142" s="37"/>
      <c r="E142" s="37" t="s">
        <v>220</v>
      </c>
      <c r="F142" s="29">
        <v>3700</v>
      </c>
      <c r="G142" s="29">
        <v>4000</v>
      </c>
      <c r="H142" s="271">
        <v>4.5999999999999996</v>
      </c>
      <c r="I142" s="222">
        <v>36.627578316815736</v>
      </c>
      <c r="J142" s="43" t="s">
        <v>429</v>
      </c>
      <c r="K142" s="29">
        <v>19</v>
      </c>
      <c r="L142" s="41">
        <v>48</v>
      </c>
      <c r="M142" s="160" t="s">
        <v>455</v>
      </c>
      <c r="N142" s="27"/>
      <c r="O142" s="27"/>
      <c r="P142" s="21" t="s">
        <v>323</v>
      </c>
      <c r="Q142" s="29" t="s">
        <v>456</v>
      </c>
      <c r="R142" s="163" t="s">
        <v>105</v>
      </c>
      <c r="S142" s="158" t="e">
        <f>_xlfn.XLOOKUP(B142,#REF!,#REF!)</f>
        <v>#REF!</v>
      </c>
    </row>
    <row r="143" spans="2:19" ht="22.5" customHeight="1" x14ac:dyDescent="0.2">
      <c r="B143" s="34" t="s">
        <v>246</v>
      </c>
      <c r="C143" s="27" t="s">
        <v>98</v>
      </c>
      <c r="D143" s="37"/>
      <c r="E143" s="37" t="s">
        <v>246</v>
      </c>
      <c r="F143" s="29">
        <v>3700</v>
      </c>
      <c r="G143" s="29">
        <v>3980</v>
      </c>
      <c r="H143" s="271">
        <v>45</v>
      </c>
      <c r="I143" s="222">
        <v>46.53212513775344</v>
      </c>
      <c r="J143" s="43" t="s">
        <v>962</v>
      </c>
      <c r="K143" s="29">
        <v>15</v>
      </c>
      <c r="L143" s="29">
        <v>48</v>
      </c>
      <c r="M143" s="160" t="s">
        <v>457</v>
      </c>
      <c r="N143" s="8"/>
      <c r="O143" s="29" t="s">
        <v>76</v>
      </c>
      <c r="P143" s="21" t="s">
        <v>323</v>
      </c>
      <c r="Q143" s="29" t="s">
        <v>458</v>
      </c>
      <c r="R143" s="163" t="s">
        <v>105</v>
      </c>
      <c r="S143" s="158" t="e">
        <f>_xlfn.XLOOKUP(B143,#REF!,#REF!)</f>
        <v>#REF!</v>
      </c>
    </row>
    <row r="144" spans="2:19" ht="22.5" customHeight="1" x14ac:dyDescent="0.2">
      <c r="B144" s="34" t="s">
        <v>198</v>
      </c>
      <c r="C144" s="27" t="s">
        <v>98</v>
      </c>
      <c r="D144" s="34"/>
      <c r="E144" s="37" t="s">
        <v>198</v>
      </c>
      <c r="F144" s="29">
        <v>2200</v>
      </c>
      <c r="G144" s="29">
        <v>2400</v>
      </c>
      <c r="H144" s="271">
        <v>0</v>
      </c>
      <c r="I144" s="222">
        <v>27</v>
      </c>
      <c r="J144" s="43" t="s">
        <v>964</v>
      </c>
      <c r="K144" s="29">
        <v>18</v>
      </c>
      <c r="L144" s="29">
        <v>48</v>
      </c>
      <c r="M144" s="237" t="s">
        <v>459</v>
      </c>
      <c r="N144" s="237" t="s">
        <v>460</v>
      </c>
      <c r="O144" s="29"/>
      <c r="P144" s="44"/>
      <c r="Q144" s="159"/>
      <c r="R144" s="29"/>
      <c r="S144" s="158" t="e">
        <f>_xlfn.XLOOKUP(B144,#REF!,#REF!)</f>
        <v>#REF!</v>
      </c>
    </row>
    <row r="145" spans="2:19" ht="22.5" customHeight="1" x14ac:dyDescent="0.2">
      <c r="B145" s="34" t="s">
        <v>77</v>
      </c>
      <c r="C145" s="27" t="s">
        <v>98</v>
      </c>
      <c r="D145" s="34"/>
      <c r="E145" s="37" t="s">
        <v>77</v>
      </c>
      <c r="F145" s="29">
        <v>2200</v>
      </c>
      <c r="G145" s="29">
        <v>2400</v>
      </c>
      <c r="H145" s="271">
        <v>0</v>
      </c>
      <c r="I145" s="222">
        <v>0</v>
      </c>
      <c r="J145" s="43" t="s">
        <v>966</v>
      </c>
      <c r="K145" s="29"/>
      <c r="L145" s="29"/>
      <c r="M145" s="237" t="s">
        <v>461</v>
      </c>
      <c r="N145" s="237" t="s">
        <v>462</v>
      </c>
      <c r="O145" s="29"/>
      <c r="P145" s="44"/>
      <c r="Q145" s="257"/>
      <c r="R145" s="29"/>
      <c r="S145" s="158" t="e">
        <f>_xlfn.XLOOKUP(B145,#REF!,#REF!)</f>
        <v>#REF!</v>
      </c>
    </row>
    <row r="146" spans="2:19" ht="22.5" customHeight="1" x14ac:dyDescent="0.2">
      <c r="B146" s="34" t="s">
        <v>85</v>
      </c>
      <c r="C146" s="27" t="s">
        <v>98</v>
      </c>
      <c r="D146" s="34"/>
      <c r="E146" s="37" t="s">
        <v>85</v>
      </c>
      <c r="F146" s="29">
        <v>3300</v>
      </c>
      <c r="G146" s="29">
        <v>3900</v>
      </c>
      <c r="H146" s="271">
        <v>0</v>
      </c>
      <c r="I146" s="222">
        <v>0</v>
      </c>
      <c r="J146" s="43" t="s">
        <v>964</v>
      </c>
      <c r="K146" s="249"/>
      <c r="L146" s="260"/>
      <c r="M146" s="237" t="s">
        <v>463</v>
      </c>
      <c r="N146" s="237" t="s">
        <v>464</v>
      </c>
      <c r="O146" s="29"/>
      <c r="P146" s="44"/>
      <c r="Q146" s="257"/>
      <c r="R146" s="29"/>
      <c r="S146" s="158" t="e">
        <f>_xlfn.XLOOKUP(B146,#REF!,#REF!)</f>
        <v>#REF!</v>
      </c>
    </row>
    <row r="147" spans="2:19" ht="22.5" customHeight="1" x14ac:dyDescent="0.2">
      <c r="B147" s="34" t="s">
        <v>193</v>
      </c>
      <c r="C147" s="27" t="s">
        <v>98</v>
      </c>
      <c r="D147" s="37"/>
      <c r="E147" s="37" t="s">
        <v>193</v>
      </c>
      <c r="F147" s="29">
        <v>2400</v>
      </c>
      <c r="G147" s="29">
        <v>2500</v>
      </c>
      <c r="H147" s="271">
        <v>12</v>
      </c>
      <c r="I147" s="222">
        <v>40.791812460476251</v>
      </c>
      <c r="J147" s="43" t="s">
        <v>397</v>
      </c>
      <c r="K147" s="29">
        <v>30</v>
      </c>
      <c r="L147" s="29">
        <v>32</v>
      </c>
      <c r="M147" s="27"/>
      <c r="N147" s="27"/>
      <c r="O147" s="162" t="s">
        <v>341</v>
      </c>
      <c r="P147" s="44" t="s">
        <v>342</v>
      </c>
      <c r="Q147" s="29" t="s">
        <v>465</v>
      </c>
      <c r="R147" s="29" t="s">
        <v>105</v>
      </c>
      <c r="S147" s="158" t="e">
        <f>_xlfn.XLOOKUP(B147,#REF!,#REF!)</f>
        <v>#REF!</v>
      </c>
    </row>
    <row r="148" spans="2:19" ht="22.5" customHeight="1" x14ac:dyDescent="0.2">
      <c r="B148" s="34" t="s">
        <v>235</v>
      </c>
      <c r="C148" s="27" t="s">
        <v>98</v>
      </c>
      <c r="D148" s="37"/>
      <c r="E148" s="37" t="s">
        <v>235</v>
      </c>
      <c r="F148" s="29">
        <v>3700</v>
      </c>
      <c r="G148" s="29">
        <v>3980</v>
      </c>
      <c r="H148" s="271">
        <v>0</v>
      </c>
      <c r="I148" s="222">
        <v>0</v>
      </c>
      <c r="J148" s="43" t="s">
        <v>965</v>
      </c>
      <c r="K148" s="29"/>
      <c r="L148" s="29"/>
      <c r="M148" s="237" t="s">
        <v>466</v>
      </c>
      <c r="N148" s="237" t="s">
        <v>467</v>
      </c>
      <c r="O148" s="250"/>
      <c r="P148" s="8"/>
      <c r="Q148" s="259"/>
      <c r="R148" s="259"/>
      <c r="S148" s="158" t="e">
        <f>_xlfn.XLOOKUP(B148,#REF!,#REF!)</f>
        <v>#REF!</v>
      </c>
    </row>
    <row r="149" spans="2:19" ht="22.5" customHeight="1" x14ac:dyDescent="0.2">
      <c r="B149" s="34" t="s">
        <v>85</v>
      </c>
      <c r="C149" s="27" t="s">
        <v>98</v>
      </c>
      <c r="D149" s="34"/>
      <c r="E149" s="37" t="s">
        <v>85</v>
      </c>
      <c r="F149" s="29">
        <v>3700</v>
      </c>
      <c r="G149" s="29">
        <v>3980</v>
      </c>
      <c r="H149" s="271">
        <v>0</v>
      </c>
      <c r="I149" s="222">
        <v>0</v>
      </c>
      <c r="J149" s="43" t="s">
        <v>964</v>
      </c>
      <c r="K149" s="249"/>
      <c r="L149" s="261"/>
      <c r="M149" s="237" t="s">
        <v>463</v>
      </c>
      <c r="N149" s="237"/>
      <c r="O149" s="260"/>
      <c r="P149" s="44"/>
      <c r="Q149" s="257"/>
      <c r="R149" s="29"/>
      <c r="S149" s="158"/>
    </row>
    <row r="150" spans="2:19" ht="22.5" customHeight="1" x14ac:dyDescent="0.2">
      <c r="Q150"/>
    </row>
    <row r="151" spans="2:19" ht="22.5" customHeight="1" x14ac:dyDescent="0.2">
      <c r="Q151"/>
    </row>
    <row r="152" spans="2:19" ht="22.5" customHeight="1" x14ac:dyDescent="0.2">
      <c r="Q152"/>
    </row>
    <row r="153" spans="2:19" ht="22.5" customHeight="1" x14ac:dyDescent="0.2">
      <c r="Q153"/>
    </row>
    <row r="154" spans="2:19" ht="22.5" customHeight="1" x14ac:dyDescent="0.2">
      <c r="Q154"/>
    </row>
    <row r="155" spans="2:19" ht="22.5" customHeight="1" x14ac:dyDescent="0.2">
      <c r="Q155"/>
    </row>
    <row r="156" spans="2:19" ht="22.5" customHeight="1" x14ac:dyDescent="0.2">
      <c r="Q156"/>
    </row>
    <row r="157" spans="2:19" ht="22.5" customHeight="1" x14ac:dyDescent="0.2">
      <c r="Q157"/>
    </row>
    <row r="158" spans="2:19" ht="22.5" customHeight="1" x14ac:dyDescent="0.2">
      <c r="Q158"/>
    </row>
    <row r="159" spans="2:19" ht="22.5" customHeight="1" x14ac:dyDescent="0.2">
      <c r="Q159"/>
    </row>
    <row r="160" spans="2:19" ht="22.5" customHeight="1" x14ac:dyDescent="0.2">
      <c r="Q160"/>
    </row>
    <row r="161" spans="17:17" ht="22.5" customHeight="1" x14ac:dyDescent="0.2">
      <c r="Q161"/>
    </row>
    <row r="162" spans="17:17" ht="22.5" customHeight="1" x14ac:dyDescent="0.2">
      <c r="Q162"/>
    </row>
    <row r="163" spans="17:17" ht="22.5" customHeight="1" x14ac:dyDescent="0.2">
      <c r="Q163"/>
    </row>
    <row r="164" spans="17:17" ht="22.5" customHeight="1" x14ac:dyDescent="0.2">
      <c r="Q164"/>
    </row>
    <row r="165" spans="17:17" ht="22.5" customHeight="1" x14ac:dyDescent="0.2">
      <c r="Q165"/>
    </row>
    <row r="166" spans="17:17" ht="22.5" customHeight="1" x14ac:dyDescent="0.2">
      <c r="Q166"/>
    </row>
    <row r="167" spans="17:17" ht="22.5" customHeight="1" x14ac:dyDescent="0.2">
      <c r="Q167"/>
    </row>
    <row r="168" spans="17:17" ht="22.5" customHeight="1" x14ac:dyDescent="0.2">
      <c r="Q168"/>
    </row>
    <row r="169" spans="17:17" ht="22.5" customHeight="1" x14ac:dyDescent="0.2">
      <c r="Q169"/>
    </row>
    <row r="170" spans="17:17" ht="22.5" customHeight="1" x14ac:dyDescent="0.2">
      <c r="Q170"/>
    </row>
    <row r="171" spans="17:17" ht="22.5" customHeight="1" x14ac:dyDescent="0.2">
      <c r="Q171"/>
    </row>
    <row r="172" spans="17:17" ht="22.5" customHeight="1" x14ac:dyDescent="0.2">
      <c r="Q172"/>
    </row>
    <row r="173" spans="17:17" ht="22.5" customHeight="1" x14ac:dyDescent="0.2">
      <c r="Q173"/>
    </row>
    <row r="174" spans="17:17" ht="22.5" customHeight="1" x14ac:dyDescent="0.2">
      <c r="Q174"/>
    </row>
    <row r="175" spans="17:17" ht="22.5" customHeight="1" x14ac:dyDescent="0.2">
      <c r="Q175"/>
    </row>
    <row r="176" spans="17:17" ht="22.5" customHeight="1" x14ac:dyDescent="0.2">
      <c r="Q176"/>
    </row>
    <row r="177" spans="17:17" ht="22.5" customHeight="1" x14ac:dyDescent="0.2">
      <c r="Q177"/>
    </row>
    <row r="178" spans="17:17" ht="22.5" customHeight="1" x14ac:dyDescent="0.2">
      <c r="Q178"/>
    </row>
    <row r="179" spans="17:17" ht="22.5" customHeight="1" x14ac:dyDescent="0.2">
      <c r="Q179"/>
    </row>
    <row r="180" spans="17:17" ht="22.5" customHeight="1" x14ac:dyDescent="0.2">
      <c r="Q180"/>
    </row>
    <row r="181" spans="17:17" ht="22.5" customHeight="1" x14ac:dyDescent="0.2">
      <c r="Q181"/>
    </row>
    <row r="182" spans="17:17" ht="22.5" customHeight="1" x14ac:dyDescent="0.2">
      <c r="Q182"/>
    </row>
    <row r="183" spans="17:17" ht="22.5" customHeight="1" x14ac:dyDescent="0.2">
      <c r="Q183"/>
    </row>
    <row r="184" spans="17:17" ht="22.5" customHeight="1" x14ac:dyDescent="0.2">
      <c r="Q184"/>
    </row>
    <row r="185" spans="17:17" ht="22.5" customHeight="1" x14ac:dyDescent="0.2">
      <c r="Q185"/>
    </row>
    <row r="186" spans="17:17" ht="22.5" customHeight="1" x14ac:dyDescent="0.2">
      <c r="Q186"/>
    </row>
    <row r="187" spans="17:17" ht="22.5" customHeight="1" x14ac:dyDescent="0.2">
      <c r="Q187"/>
    </row>
    <row r="188" spans="17:17" ht="22.5" customHeight="1" x14ac:dyDescent="0.2">
      <c r="Q188"/>
    </row>
    <row r="189" spans="17:17" ht="22.5" customHeight="1" x14ac:dyDescent="0.2">
      <c r="Q189"/>
    </row>
    <row r="190" spans="17:17" ht="22.5" customHeight="1" x14ac:dyDescent="0.2">
      <c r="Q190"/>
    </row>
    <row r="191" spans="17:17" ht="22.5" customHeight="1" x14ac:dyDescent="0.2">
      <c r="Q191"/>
    </row>
    <row r="192" spans="17:17" ht="22.5" customHeight="1" x14ac:dyDescent="0.2">
      <c r="Q192"/>
    </row>
    <row r="193" spans="17:17" ht="22.5" customHeight="1" x14ac:dyDescent="0.2">
      <c r="Q193"/>
    </row>
    <row r="194" spans="17:17" ht="22.5" customHeight="1" x14ac:dyDescent="0.2">
      <c r="Q194"/>
    </row>
    <row r="195" spans="17:17" ht="22.5" customHeight="1" x14ac:dyDescent="0.2">
      <c r="Q195"/>
    </row>
    <row r="196" spans="17:17" ht="22.5" customHeight="1" x14ac:dyDescent="0.2">
      <c r="Q196"/>
    </row>
    <row r="197" spans="17:17" ht="22.5" customHeight="1" x14ac:dyDescent="0.2">
      <c r="Q197"/>
    </row>
    <row r="198" spans="17:17" ht="22.5" customHeight="1" x14ac:dyDescent="0.2">
      <c r="Q198"/>
    </row>
    <row r="199" spans="17:17" ht="22.5" customHeight="1" x14ac:dyDescent="0.2">
      <c r="Q199"/>
    </row>
    <row r="200" spans="17:17" ht="22.5" customHeight="1" x14ac:dyDescent="0.2">
      <c r="Q200"/>
    </row>
    <row r="201" spans="17:17" ht="22.5" customHeight="1" x14ac:dyDescent="0.2">
      <c r="Q201"/>
    </row>
    <row r="202" spans="17:17" ht="22.5" customHeight="1" x14ac:dyDescent="0.2">
      <c r="Q202"/>
    </row>
    <row r="203" spans="17:17" ht="22.5" customHeight="1" x14ac:dyDescent="0.2">
      <c r="Q203"/>
    </row>
    <row r="204" spans="17:17" ht="22.5" customHeight="1" x14ac:dyDescent="0.2">
      <c r="Q204"/>
    </row>
    <row r="205" spans="17:17" ht="22.5" customHeight="1" x14ac:dyDescent="0.2">
      <c r="Q205"/>
    </row>
    <row r="206" spans="17:17" ht="22.5" customHeight="1" x14ac:dyDescent="0.2">
      <c r="Q206"/>
    </row>
    <row r="207" spans="17:17" ht="22.5" customHeight="1" x14ac:dyDescent="0.2">
      <c r="Q207"/>
    </row>
    <row r="208" spans="17:17" ht="22.5" customHeight="1" x14ac:dyDescent="0.2">
      <c r="Q208"/>
    </row>
    <row r="209" spans="17:17" ht="22.5" customHeight="1" x14ac:dyDescent="0.2">
      <c r="Q209"/>
    </row>
    <row r="210" spans="17:17" ht="22.5" customHeight="1" x14ac:dyDescent="0.2">
      <c r="Q210"/>
    </row>
    <row r="211" spans="17:17" ht="22.5" customHeight="1" x14ac:dyDescent="0.2">
      <c r="Q211" s="246"/>
    </row>
    <row r="212" spans="17:17" ht="22.5" customHeight="1" x14ac:dyDescent="0.2">
      <c r="Q212"/>
    </row>
    <row r="213" spans="17:17" ht="22.5" customHeight="1" x14ac:dyDescent="0.2">
      <c r="Q213"/>
    </row>
    <row r="214" spans="17:17" ht="22.5" customHeight="1" x14ac:dyDescent="0.2">
      <c r="Q214"/>
    </row>
    <row r="215" spans="17:17" ht="22.5" customHeight="1" x14ac:dyDescent="0.2">
      <c r="Q215"/>
    </row>
    <row r="216" spans="17:17" ht="22.5" customHeight="1" x14ac:dyDescent="0.2">
      <c r="Q216"/>
    </row>
    <row r="217" spans="17:17" ht="22.5" customHeight="1" x14ac:dyDescent="0.2">
      <c r="Q217"/>
    </row>
    <row r="218" spans="17:17" ht="22.5" customHeight="1" x14ac:dyDescent="0.2">
      <c r="Q218"/>
    </row>
    <row r="219" spans="17:17" ht="22.5" customHeight="1" x14ac:dyDescent="0.2">
      <c r="Q219"/>
    </row>
    <row r="220" spans="17:17" ht="22.5" customHeight="1" x14ac:dyDescent="0.2">
      <c r="Q220"/>
    </row>
    <row r="221" spans="17:17" ht="22.5" customHeight="1" x14ac:dyDescent="0.2">
      <c r="Q221"/>
    </row>
    <row r="222" spans="17:17" ht="22.5" customHeight="1" x14ac:dyDescent="0.2">
      <c r="Q222"/>
    </row>
    <row r="223" spans="17:17" ht="22.5" customHeight="1" x14ac:dyDescent="0.2">
      <c r="Q223"/>
    </row>
    <row r="224" spans="17:17" ht="22.5" customHeight="1" x14ac:dyDescent="0.2">
      <c r="Q224"/>
    </row>
    <row r="225" spans="17:17" ht="22.5" customHeight="1" x14ac:dyDescent="0.2">
      <c r="Q225"/>
    </row>
    <row r="226" spans="17:17" ht="22.5" customHeight="1" x14ac:dyDescent="0.2">
      <c r="Q226"/>
    </row>
    <row r="227" spans="17:17" ht="22.5" customHeight="1" x14ac:dyDescent="0.2">
      <c r="Q227"/>
    </row>
    <row r="228" spans="17:17" ht="22.5" customHeight="1" x14ac:dyDescent="0.2">
      <c r="Q228"/>
    </row>
    <row r="229" spans="17:17" ht="22.5" customHeight="1" x14ac:dyDescent="0.2">
      <c r="Q229"/>
    </row>
    <row r="230" spans="17:17" ht="22.5" customHeight="1" x14ac:dyDescent="0.2">
      <c r="Q230"/>
    </row>
    <row r="231" spans="17:17" ht="22.5" customHeight="1" x14ac:dyDescent="0.2">
      <c r="Q231" s="246"/>
    </row>
    <row r="232" spans="17:17" ht="22.5" customHeight="1" x14ac:dyDescent="0.2">
      <c r="Q232"/>
    </row>
    <row r="233" spans="17:17" ht="22.5" customHeight="1" x14ac:dyDescent="0.2">
      <c r="Q233"/>
    </row>
    <row r="234" spans="17:17" ht="22.5" customHeight="1" x14ac:dyDescent="0.2">
      <c r="Q234"/>
    </row>
    <row r="235" spans="17:17" ht="22.5" customHeight="1" x14ac:dyDescent="0.2">
      <c r="Q235"/>
    </row>
    <row r="236" spans="17:17" ht="22.5" customHeight="1" x14ac:dyDescent="0.2">
      <c r="Q236"/>
    </row>
    <row r="237" spans="17:17" ht="22.5" customHeight="1" x14ac:dyDescent="0.2">
      <c r="Q237"/>
    </row>
    <row r="238" spans="17:17" ht="22.5" customHeight="1" x14ac:dyDescent="0.2">
      <c r="Q238"/>
    </row>
    <row r="239" spans="17:17" ht="22.5" customHeight="1" x14ac:dyDescent="0.2">
      <c r="Q239"/>
    </row>
    <row r="240" spans="17:17" ht="22.5" customHeight="1" x14ac:dyDescent="0.2">
      <c r="Q240"/>
    </row>
    <row r="241" spans="17:17" ht="22.5" customHeight="1" x14ac:dyDescent="0.2">
      <c r="Q241"/>
    </row>
    <row r="242" spans="17:17" ht="22.5" customHeight="1" x14ac:dyDescent="0.2">
      <c r="Q242"/>
    </row>
    <row r="243" spans="17:17" ht="22.5" customHeight="1" x14ac:dyDescent="0.2">
      <c r="Q243"/>
    </row>
    <row r="244" spans="17:17" ht="22.5" customHeight="1" x14ac:dyDescent="0.2">
      <c r="Q244"/>
    </row>
    <row r="245" spans="17:17" ht="22.5" customHeight="1" x14ac:dyDescent="0.2">
      <c r="Q245"/>
    </row>
    <row r="246" spans="17:17" ht="22.5" customHeight="1" x14ac:dyDescent="0.2">
      <c r="Q246"/>
    </row>
    <row r="247" spans="17:17" ht="22.5" customHeight="1" x14ac:dyDescent="0.2">
      <c r="Q247"/>
    </row>
    <row r="248" spans="17:17" ht="22.5" customHeight="1" x14ac:dyDescent="0.2">
      <c r="Q248"/>
    </row>
    <row r="249" spans="17:17" ht="22.5" customHeight="1" x14ac:dyDescent="0.2">
      <c r="Q249"/>
    </row>
    <row r="250" spans="17:17" ht="22.5" customHeight="1" x14ac:dyDescent="0.2">
      <c r="Q250"/>
    </row>
    <row r="251" spans="17:17" ht="22.5" customHeight="1" x14ac:dyDescent="0.2">
      <c r="Q251"/>
    </row>
    <row r="252" spans="17:17" ht="22.5" customHeight="1" x14ac:dyDescent="0.2">
      <c r="Q252"/>
    </row>
    <row r="253" spans="17:17" ht="22.5" customHeight="1" x14ac:dyDescent="0.2">
      <c r="Q253"/>
    </row>
    <row r="254" spans="17:17" ht="22.5" customHeight="1" x14ac:dyDescent="0.2">
      <c r="Q254"/>
    </row>
    <row r="255" spans="17:17" ht="22.5" customHeight="1" x14ac:dyDescent="0.2">
      <c r="Q255"/>
    </row>
    <row r="256" spans="17:17" ht="22.5" customHeight="1" x14ac:dyDescent="0.2">
      <c r="Q256"/>
    </row>
    <row r="257" spans="17:17" ht="22.5" customHeight="1" x14ac:dyDescent="0.2">
      <c r="Q257"/>
    </row>
    <row r="258" spans="17:17" ht="22.5" customHeight="1" x14ac:dyDescent="0.2">
      <c r="Q258"/>
    </row>
    <row r="259" spans="17:17" ht="22.5" customHeight="1" x14ac:dyDescent="0.2">
      <c r="Q259"/>
    </row>
    <row r="260" spans="17:17" ht="22.5" customHeight="1" x14ac:dyDescent="0.2">
      <c r="Q260"/>
    </row>
    <row r="261" spans="17:17" ht="22.5" customHeight="1" x14ac:dyDescent="0.2">
      <c r="Q261"/>
    </row>
    <row r="262" spans="17:17" ht="22.5" customHeight="1" x14ac:dyDescent="0.2">
      <c r="Q262"/>
    </row>
    <row r="263" spans="17:17" ht="22.5" customHeight="1" x14ac:dyDescent="0.2">
      <c r="Q263"/>
    </row>
    <row r="264" spans="17:17" ht="22.5" customHeight="1" x14ac:dyDescent="0.2">
      <c r="Q264"/>
    </row>
    <row r="265" spans="17:17" ht="22.5" customHeight="1" x14ac:dyDescent="0.2">
      <c r="Q265"/>
    </row>
    <row r="266" spans="17:17" ht="22.5" customHeight="1" x14ac:dyDescent="0.2">
      <c r="Q266"/>
    </row>
    <row r="267" spans="17:17" ht="22.5" customHeight="1" x14ac:dyDescent="0.2">
      <c r="Q267"/>
    </row>
    <row r="268" spans="17:17" ht="22.5" customHeight="1" x14ac:dyDescent="0.2">
      <c r="Q268"/>
    </row>
    <row r="269" spans="17:17" ht="22.5" customHeight="1" x14ac:dyDescent="0.2">
      <c r="Q269"/>
    </row>
    <row r="270" spans="17:17" ht="22.5" customHeight="1" x14ac:dyDescent="0.2">
      <c r="Q270"/>
    </row>
    <row r="271" spans="17:17" ht="22.5" customHeight="1" x14ac:dyDescent="0.2">
      <c r="Q271"/>
    </row>
    <row r="272" spans="17:17" ht="22.5" customHeight="1" x14ac:dyDescent="0.2">
      <c r="Q272"/>
    </row>
    <row r="273" spans="17:17" ht="22.5" customHeight="1" x14ac:dyDescent="0.2">
      <c r="Q273"/>
    </row>
    <row r="274" spans="17:17" ht="22.5" customHeight="1" x14ac:dyDescent="0.2">
      <c r="Q274"/>
    </row>
    <row r="275" spans="17:17" ht="22.5" customHeight="1" x14ac:dyDescent="0.2">
      <c r="Q275"/>
    </row>
    <row r="276" spans="17:17" ht="22.5" customHeight="1" x14ac:dyDescent="0.2">
      <c r="Q276"/>
    </row>
    <row r="277" spans="17:17" ht="22.5" customHeight="1" x14ac:dyDescent="0.2">
      <c r="Q277"/>
    </row>
    <row r="278" spans="17:17" ht="22.5" customHeight="1" x14ac:dyDescent="0.2">
      <c r="Q278"/>
    </row>
    <row r="279" spans="17:17" ht="22.5" customHeight="1" x14ac:dyDescent="0.2">
      <c r="Q279"/>
    </row>
    <row r="280" spans="17:17" ht="22.5" customHeight="1" x14ac:dyDescent="0.2">
      <c r="Q280"/>
    </row>
    <row r="281" spans="17:17" ht="22.5" customHeight="1" x14ac:dyDescent="0.2">
      <c r="Q281"/>
    </row>
    <row r="282" spans="17:17" ht="22.5" customHeight="1" x14ac:dyDescent="0.2">
      <c r="Q282"/>
    </row>
    <row r="283" spans="17:17" ht="22.5" customHeight="1" x14ac:dyDescent="0.2">
      <c r="Q283"/>
    </row>
    <row r="284" spans="17:17" ht="22.5" customHeight="1" x14ac:dyDescent="0.2">
      <c r="Q284"/>
    </row>
    <row r="285" spans="17:17" ht="22.5" customHeight="1" x14ac:dyDescent="0.2">
      <c r="Q285"/>
    </row>
    <row r="286" spans="17:17" ht="22.5" customHeight="1" x14ac:dyDescent="0.2">
      <c r="Q286"/>
    </row>
    <row r="287" spans="17:17" ht="22.5" customHeight="1" x14ac:dyDescent="0.2">
      <c r="Q287"/>
    </row>
    <row r="288" spans="17:17" ht="22.5" customHeight="1" x14ac:dyDescent="0.2">
      <c r="Q288"/>
    </row>
    <row r="289" spans="17:17" ht="22.5" customHeight="1" x14ac:dyDescent="0.2">
      <c r="Q289"/>
    </row>
    <row r="290" spans="17:17" ht="22.5" customHeight="1" x14ac:dyDescent="0.2">
      <c r="Q290"/>
    </row>
    <row r="291" spans="17:17" ht="22.5" customHeight="1" x14ac:dyDescent="0.2">
      <c r="Q291"/>
    </row>
    <row r="292" spans="17:17" ht="22.5" customHeight="1" x14ac:dyDescent="0.2">
      <c r="Q292"/>
    </row>
    <row r="293" spans="17:17" ht="22.5" customHeight="1" x14ac:dyDescent="0.2">
      <c r="Q293"/>
    </row>
    <row r="294" spans="17:17" ht="22.5" customHeight="1" x14ac:dyDescent="0.2">
      <c r="Q294"/>
    </row>
    <row r="295" spans="17:17" ht="22.5" customHeight="1" x14ac:dyDescent="0.2">
      <c r="Q295"/>
    </row>
    <row r="296" spans="17:17" ht="22.5" customHeight="1" x14ac:dyDescent="0.2">
      <c r="Q296"/>
    </row>
    <row r="297" spans="17:17" ht="22.5" customHeight="1" x14ac:dyDescent="0.2">
      <c r="Q297"/>
    </row>
    <row r="298" spans="17:17" ht="22.5" customHeight="1" x14ac:dyDescent="0.2">
      <c r="Q298"/>
    </row>
    <row r="299" spans="17:17" ht="22.5" customHeight="1" x14ac:dyDescent="0.2">
      <c r="Q299"/>
    </row>
    <row r="300" spans="17:17" ht="22.5" customHeight="1" x14ac:dyDescent="0.2">
      <c r="Q300"/>
    </row>
    <row r="301" spans="17:17" ht="22.5" customHeight="1" x14ac:dyDescent="0.2">
      <c r="Q301"/>
    </row>
    <row r="302" spans="17:17" ht="22.5" customHeight="1" x14ac:dyDescent="0.2">
      <c r="Q302"/>
    </row>
    <row r="303" spans="17:17" ht="22.5" customHeight="1" x14ac:dyDescent="0.2">
      <c r="Q303"/>
    </row>
    <row r="304" spans="17:17" ht="22.5" customHeight="1" x14ac:dyDescent="0.2">
      <c r="Q304"/>
    </row>
    <row r="305" spans="17:17" ht="22.5" customHeight="1" x14ac:dyDescent="0.2">
      <c r="Q305"/>
    </row>
    <row r="306" spans="17:17" ht="22.5" customHeight="1" x14ac:dyDescent="0.2">
      <c r="Q306"/>
    </row>
    <row r="307" spans="17:17" ht="22.5" customHeight="1" x14ac:dyDescent="0.2">
      <c r="Q307"/>
    </row>
    <row r="308" spans="17:17" ht="22.5" customHeight="1" x14ac:dyDescent="0.2">
      <c r="Q308"/>
    </row>
    <row r="309" spans="17:17" ht="22.5" customHeight="1" x14ac:dyDescent="0.2">
      <c r="Q309"/>
    </row>
    <row r="310" spans="17:17" ht="22.5" customHeight="1" x14ac:dyDescent="0.2">
      <c r="Q310"/>
    </row>
    <row r="311" spans="17:17" ht="22.5" customHeight="1" x14ac:dyDescent="0.2">
      <c r="Q311"/>
    </row>
    <row r="312" spans="17:17" ht="22.5" customHeight="1" x14ac:dyDescent="0.2">
      <c r="Q312"/>
    </row>
    <row r="313" spans="17:17" ht="22.5" customHeight="1" x14ac:dyDescent="0.2">
      <c r="Q313"/>
    </row>
    <row r="314" spans="17:17" ht="22.5" customHeight="1" x14ac:dyDescent="0.2">
      <c r="Q314"/>
    </row>
    <row r="315" spans="17:17" ht="22.5" customHeight="1" x14ac:dyDescent="0.2">
      <c r="Q315"/>
    </row>
    <row r="316" spans="17:17" ht="22.5" customHeight="1" x14ac:dyDescent="0.2">
      <c r="Q316"/>
    </row>
    <row r="317" spans="17:17" ht="22.5" customHeight="1" x14ac:dyDescent="0.2">
      <c r="Q317"/>
    </row>
    <row r="318" spans="17:17" ht="22.5" customHeight="1" x14ac:dyDescent="0.2">
      <c r="Q318"/>
    </row>
    <row r="319" spans="17:17" ht="22.5" customHeight="1" x14ac:dyDescent="0.2">
      <c r="Q319"/>
    </row>
    <row r="320" spans="17:17" ht="22.5" customHeight="1" x14ac:dyDescent="0.2">
      <c r="Q320"/>
    </row>
    <row r="321" spans="17:17" ht="22.5" customHeight="1" x14ac:dyDescent="0.2">
      <c r="Q321"/>
    </row>
    <row r="322" spans="17:17" ht="22.5" customHeight="1" x14ac:dyDescent="0.2">
      <c r="Q322"/>
    </row>
    <row r="323" spans="17:17" ht="22.5" customHeight="1" x14ac:dyDescent="0.2">
      <c r="Q323"/>
    </row>
    <row r="324" spans="17:17" ht="22.5" customHeight="1" x14ac:dyDescent="0.2">
      <c r="Q324"/>
    </row>
    <row r="325" spans="17:17" ht="22.5" customHeight="1" x14ac:dyDescent="0.2">
      <c r="Q325"/>
    </row>
    <row r="326" spans="17:17" ht="22.5" customHeight="1" x14ac:dyDescent="0.2">
      <c r="Q326"/>
    </row>
    <row r="327" spans="17:17" ht="22.5" customHeight="1" x14ac:dyDescent="0.2">
      <c r="Q327"/>
    </row>
    <row r="328" spans="17:17" ht="22.5" customHeight="1" x14ac:dyDescent="0.2">
      <c r="Q328"/>
    </row>
    <row r="329" spans="17:17" ht="22.5" customHeight="1" x14ac:dyDescent="0.2">
      <c r="Q329"/>
    </row>
    <row r="330" spans="17:17" ht="22.5" customHeight="1" x14ac:dyDescent="0.2">
      <c r="Q330"/>
    </row>
    <row r="331" spans="17:17" ht="22.5" customHeight="1" x14ac:dyDescent="0.2">
      <c r="Q331"/>
    </row>
    <row r="332" spans="17:17" ht="22.5" customHeight="1" x14ac:dyDescent="0.2">
      <c r="Q332"/>
    </row>
    <row r="333" spans="17:17" ht="22.5" customHeight="1" x14ac:dyDescent="0.2">
      <c r="Q333"/>
    </row>
  </sheetData>
  <autoFilter ref="B2:S149" xr:uid="{6AAEFCC7-1F54-47E8-B7BA-C54CB1D152AC}"/>
  <phoneticPr fontId="13" type="noConversion"/>
  <conditionalFormatting sqref="E148">
    <cfRule type="expression" dxfId="31" priority="52">
      <formula>AND(_xlfn.XLOOKUP(A148,#REF!,#REF!)&lt;TODAY(),OR(E148="Unreleased (HO Planned)",E148="- (Mktg to request an EVB)"))</formula>
    </cfRule>
  </conditionalFormatting>
  <conditionalFormatting sqref="K69:K74 K3:K45 K50:K67">
    <cfRule type="expression" dxfId="30" priority="6286">
      <formula>ROUND(_xlfn.XLOOKUP($B3,#REF!,#REF!),0)&lt;&gt;ROUND(K3,0)</formula>
    </cfRule>
  </conditionalFormatting>
  <conditionalFormatting sqref="K68">
    <cfRule type="expression" dxfId="29" priority="8">
      <formula>ROUND(_xlfn.XLOOKUP($B68,#REF!,#REF!),0)&lt;&gt;ROUND(K68,0)</formula>
    </cfRule>
  </conditionalFormatting>
  <conditionalFormatting sqref="K49">
    <cfRule type="expression" dxfId="28" priority="3">
      <formula>ROUND(_xlfn.XLOOKUP($B49,#REF!,#REF!),0)&lt;&gt;ROUND(K49,0)</formula>
    </cfRule>
  </conditionalFormatting>
  <hyperlinks>
    <hyperlink ref="M135" r:id="rId1" xr:uid="{3FE1BD0E-659F-442E-9062-D1A35C355EF8}"/>
    <hyperlink ref="M131" r:id="rId2" display="https://nxp1.sharepoint.com/teams/ext110/RFoperations/NPI/HPS%20Product%20Family/Forms/Document%20Set/docsethomepage.aspx?RootFolder=%2Fteams%2Fext110%2FRFoperations%2FNPI%2FHPS%20Product%20Family%2F32T%20A5%20Product%20Family%2FA5G35S008N%2FFixture%20Handover%2FA5G35S008N%203400%2D3600%20MHz%20WCDMA%2FExternal&amp;FolderCTID=0x01200015F99E9903F8844E870FF30CCFCD6767&amp;View=%7B06BB9191%2D7990%2D4FB2%2DA54B%2D573AE32637AF%7D" xr:uid="{EE0BE188-0E9A-4AA4-AB94-E20DFE754DDE}"/>
    <hyperlink ref="M110" r:id="rId3" display="https://nxp1.sharepoint.com/teams/ext110/RFoperations/NPI/HPS%20Product%20Family/Forms/Document%20Set/docsethomepage.aspx?RootFolder=%2Fteams%2Fext110%2FRFoperations%2FNPI%2FHPS%20Product%20Family%2F32T%20A5%20Product%20Family%2FA5G26S008N%2FFixture%20Handover%2FA5G26S008N%202496%2D2690%20MHz%2FExternal&amp;FolderCTID=0x01200015F99E9903F8844E870FF30CCFCD6767&amp;View=%7B06BB9191%2D7990%2D4FB2%2DA54B%2D573AE32637AF%7D" xr:uid="{54AB9944-11CA-4F2D-A169-30756E7B025C}"/>
    <hyperlink ref="M142" r:id="rId4" location="InplviewHash06bb9191-7990-4fb2-a54b-573ae32637af=" display="InplviewHash06bb9191-7990-4fb2-a54b-573ae32637af=" xr:uid="{6B426E2C-4FD0-4871-8C8F-789CBF7E67AA}"/>
    <hyperlink ref="M7" r:id="rId5" display="https://nxp1.sharepoint.com/teams/ext110/RFoperations/NPI/RF%20Cellular%20Discrete/Forms/Document%20Set/docsethomepage.aspx?RootFolder=%2Fteams%2Fext110%2FRFoperations%2FNPI%2FRF%20Cellular%20Discrete%2FA3G26D055N%2FFixture%20Handover%2FA3G26D055N%20100%20%2D%202500%20MHz%20WB%2FExternal%20data&amp;FolderCTID=0x0120009D53E8B8B75BE74A90799C05A4FFC7D3&amp;View=%7BC5B1AEC4%2DE460%2D4359%2D963F%2DD9F5513CF181%7D" xr:uid="{083815F4-17E9-4126-A276-3423F1B790A6}"/>
    <hyperlink ref="M95" r:id="rId6" display="https://nxp1.sharepoint.com/teams/ext110/RFoperations/NPI/RF%20Cellular%20Discrete/Forms/Document%20Set/docsethomepage.aspx?RootFolder=%2Fteams%2Fext110%2FRFoperations%2FNPI%2FRF%20Cellular%20Discrete%2FA3G26D055N%2FFixture%20Handover%2FA3G26D055N%202400%2D2500MHz%2025W%20Path%20A%20Microstrip%2FExternal%20data&amp;FolderCTID=0x0120009D53E8B8B75BE74A90799C05A4FFC7D3&amp;View=%7BC5B1AEC4%2DE460%2D4359%2D963F%2DD9F5513CF181%7D&amp;InitialTabId=Ribbon%2ERead&amp;VisibilityContext=WSSTabPersistence" xr:uid="{2E23318B-8440-4A0F-9C3B-A67B79D3C133}"/>
    <hyperlink ref="M106" r:id="rId7" display="https://nxp1.sharepoint.com/teams/ext110/RFoperations/NPI/RF%20Cellular%20Discrete/Forms/Document%20Set/docsethomepage.aspx?RootFolder=%2Fteams%2Fext110%2FRFoperations%2FNPI%2FRF%20Cellular%20Discrete%2FA3G26D055N%2FFixture%20Handover%2FA3G26D055N%202515%2D2675%20MHz%20CDMA%20Handover%2FExternal%20Data&amp;FolderCTID=0x0120009D53E8B8B75BE74A90799C05A4FFC7D3&amp;View=%7BC5B1AEC4%2DE460%2D4359%2D963F%2DD9F5513CF181%7D" xr:uid="{B4995067-8574-40EC-9488-845D01C0212F}"/>
    <hyperlink ref="M143" r:id="rId8" display="https://nxp1.sharepoint.com/teams/ext110/RFoperations/NPI/HPS%20Product%20Family/Forms/Document%20Set/docsethomepage.aspx?RootFolder=%2Fteams%2Fext110%2FRFoperations%2FNPI%2FHPS%20Product%20Family%2F64T%20A5%20Product%20Family%2FA5G38H045N%2FFixture%20Handover%2FA5G38H045N%203700%2D3980%20MHz%2FExternal&amp;FolderCTID=0x01200015F99E9903F8844E870FF30CCFCD6767&amp;View=%7B06BB9191%2D7990%2D4FB2%2DA54B%2D573AE32637AF%7D" xr:uid="{F413C7AC-6749-4C18-B32C-6005A0E639E2}"/>
    <hyperlink ref="M6" r:id="rId9" display="https://nxp1.sharepoint.com/teams/ext110/RFoperations/NPI/RF%20Industrial/Forms/Document%20Set/docsethomepage.aspx?RootFolder=%2Fteams%2Fext110%2FRFoperations%2FNPI%2FRF%20Industrial%2FAFT05MS004N%2FAFT05MS004%2FFixtureHandovers%2FAFT05MS004%20MMG3H21NT1%20%201%2D200%20MHz%2FExternal%20data&amp;FolderCTID=0x012000B5984618EA88894D87B1CE28F8B3D840&amp;View=%7BE2D6422E%2D1E07%2D447B%2D9284%2D4DF4A33A5FE0%7D" xr:uid="{308F84E7-6E98-4FE5-99B2-9F5708C058A2}"/>
    <hyperlink ref="M12" r:id="rId10" display="https://nxp1.sharepoint.com/teams/ext110/RFoperations/NPI/HPS%20Product%20Family/Forms/Document%20Set/docsethomepage.aspx?RootFolder=%2Fteams%2Fext110%2FRFoperations%2FNPI%2FHPS%20Product%20Family%2FMMRF5018HS%2FFIXTURE%20HANDOVERS%2FMMRF5018HS%20450%2D2700MHz%20Compact%20Paul%20Scsavnicki%2FExternal%20data&amp;FolderCTID=0x01200015F99E9903F8844E870FF30CCFCD6767&amp;View=%7B06BB9191%2D7990%2D4FB2%2DA54B%2D573AE32637AF%7D" xr:uid="{E920E66C-8E49-4D16-8955-0BBBFB766947}"/>
    <hyperlink ref="O60" r:id="rId11" display="https://www.nxp.com/webapp/sps/download/license.jsp?colCode=AFV121KH-1030-MHz-Test-Fixture&amp;appType=file2&amp;DOWNLOAD_ID=null" xr:uid="{269F908D-6FCB-4146-A305-2A2114A5EAC7}"/>
    <hyperlink ref="O65" r:id="rId12" display="https://www.nxp.com/webapp/sps/download/license.jsp?colCode=MRF13750H-1300-MHz-2-Up-Reference-Circuit&amp;appType=file2&amp;DOWNLOAD_ID=null" xr:uid="{4F258C6B-FCF9-4546-9533-944EB79D8ADF}"/>
    <hyperlink ref="O8" r:id="rId13" display="https://www.nxp.com/webapp/sps/download/license.jsp?colCode=MMRF5014H-200-2500-MHz-Reference-Circuit&amp;appType=file2&amp;DOWNLOAD_ID=null" xr:uid="{ECB30544-C7A3-4FC1-82BB-EE6367A28163}"/>
    <hyperlink ref="O16" r:id="rId14" display="https://www.nxp.com/webapp/sps/download/license.jsp?colCode=MMRF5014H-500-2500-MHz-Reference-Circuit&amp;appType=file2&amp;DOWNLOAD_ID=null" xr:uid="{2B7D82B2-B47E-4F09-96A0-2D4C3BFC57E7}"/>
    <hyperlink ref="O40" r:id="rId15" display="https://www.nxp.com/webapp/sps/download/license.jsp?colCode=MRF13750H-915-MHz-Reference-Circuit&amp;appType=file2&amp;DOWNLOAD_ID=null" xr:uid="{6E347A5C-46D4-493A-AB10-0303A4DE6BCD}"/>
    <hyperlink ref="O64" r:id="rId16" display="https://www.nxp.com/webapp/sps/download/license.jsp?colCode=MRF13750H-1300-MHz-Reference-Circuit&amp;appType=file2&amp;DOWNLOAD_ID=null" xr:uid="{047F3718-7087-423F-82FB-ACF607DED060}"/>
    <hyperlink ref="O57" r:id="rId17" display="https://www.nxp.com/webapp/sps/download/license.jsp?colCode=AFV121KH-960-1215-MHz-Reference-Circuit&amp;appType=file2&amp;DOWNLOAD_ID=null" xr:uid="{68CEFDE6-7341-4BC1-9131-D4BB4706AD5C}"/>
    <hyperlink ref="O59" r:id="rId18" display="https://www.nxp.com/webapp/sps/download/license.jsp?colCode=AFV10700H-1030-1090-MHz-Reference-Circuit&amp;appType=file2&amp;DOWNLOAD_ID=null" xr:uid="{7CC25480-F74F-4DB5-A95C-FB4518B79375}"/>
    <hyperlink ref="O147" r:id="rId19" display="https://www.nxp.com/webapp/sps/download/license.jsp?colCode=MHT2012N-2400-2500-MHz-Reference-Circuit&amp;appType=file2&amp;DOWNLOAD_ID=null" xr:uid="{735E26A3-C8A2-41E3-962E-132B0F2F65E5}"/>
    <hyperlink ref="O132" r:id="rId20" display="https://www.nxp.com/webapp/sps/download/license.jsp?colCode=AFSC5G37D37-3600-3800-MHz-Reference-Circuit&amp;appType=file2&amp;DOWNLOAD_ID=null" xr:uid="{03E515F9-4122-474A-8149-17600919837E}"/>
    <hyperlink ref="O122" r:id="rId21" display="https://www.nxp.com/webapp/sps/download/license.jsp?colCode=AFSC5G35D35-3400-3600-MHz-Reference-Circuit&amp;appType=file2&amp;DOWNLOAD_ID=null" xr:uid="{75737913-97DF-4D49-85D0-A9B503A445E6}"/>
    <hyperlink ref="O123" r:id="rId22" display="https://www.nxp.com/webapp/sps/download/license.jsp?colCode=AFSC5G35D37-3400-3600-MHz-Reference-Circuit&amp;appType=file2&amp;DOWNLOAD_ID=null" xr:uid="{6684DA51-B997-445A-93CB-4DF6E1EBF357}"/>
    <hyperlink ref="M85" r:id="rId23" display="https://nxp1.sharepoint.com/teams/ext110/RFoperations/NPI/HPS Product Family/Forms/AllItems.aspx?RootFolder=%2Fteams%2Fext110%2FRFoperations%2FNPI%2FHPS%20Product%20Family%2FA3I25D080N%2FFixture%20Handovers%2FA3I25D080GN%202300%2D2400%20MHz%20Handover%2FExternal&amp;FolderCTID=0x01200015F99E9903F8844E870FF30CCFCD6767&amp;View=%7B06BB9191%2D7990%2D4FB2%2DA54B%2D573AE32637AF%7D" xr:uid="{B581A826-5801-4837-89E3-5E72E5478B0D}"/>
    <hyperlink ref="M96" r:id="rId24" display="https://nxp1.sharepoint.com/teams/ext110/RFoperations/NPI/HPS%20Product%20Family/Forms/AllItems.aspx?RootFolder=%2Fteams%2Fext110%2FRFoperations%2FNPI%2FHPS%20Product%20Family%2FA3I25D080N%2FFixture%20Handovers%2FA3I25D080N%202500%2D2700MHz%2FExternal&amp;FolderCTID=0x01200015F99E9903F8844E870FF30CCFCD6767&amp;View=%7B06BB9191%2D7990%2D4FB2%2DA54B%2D573AE32637AF%7D" xr:uid="{80ACD26E-9584-4196-B4D4-91193227F75E}"/>
    <hyperlink ref="M78" r:id="rId25" display="../../RFoperations/NPI/RF Cellular Discrete/Forms/GaN Discrete All Docs.aspx?RootFolder=%2Fteams%2Fext110%2FRFoperations%2FNPI%2FRF%20Cellular%20Discrete%2FA3G26D055N%2FFixture%20Handover%2FA3G26D055N%2DBand%201%202110%2D2170%20MHz%20Driver&amp;FolderCTID=0x0120009D53E8B8B75BE74A90799C05A4FFC7D3&amp;View=%7B3339549A%2DA967%2D4218%2DAFCB%2D68DD500B9697%7D" xr:uid="{75DC3C9B-0DB4-4960-98AD-CB9E1FD5AA4D}"/>
    <hyperlink ref="M67" r:id="rId26" display="../../RFoperations/NPI/RF Cellular Discrete/Forms/GaN Discrete All Docs.aspx?RootFolder=%2Fteams%2Fext110%2FRFoperations%2FNPI%2FRF%20Cellular%20Discrete%2FA3G26D055N%2FFixture%20Handover%2FA3G26D055N%2DBand%203%201805%2D1880%20MHz%20Driver&amp;FolderCTID=0x0120009D53E8B8B75BE74A90799C05A4FFC7D3&amp;View=%7B3339549A%2DA967%2D4218%2DAFCB%2D68DD500B9697%7D" xr:uid="{AD9A9564-5F29-4B50-9653-D132DCC49463}"/>
    <hyperlink ref="M55" r:id="rId27" display="../../RFoperations/NPI/RF Cellular Discrete/Forms/GaN Discrete All Docs.aspx?RootFolder=%2Fteams%2Fext110%2FRFoperations%2FNPI%2FRF%20Cellular%20Discrete%2FA3G26D055N%2FFixture%20Handover%2FA3G26D055N%2DBand%208%20925%2D960%20MHz%20Driver&amp;FolderCTID=0x0120009D53E8B8B75BE74A90799C05A4FFC7D3&amp;View=%7B3339549A%2DA967%2D4218%2DAFCB%2D68DD500B9697%7D" xr:uid="{AC672B30-D432-4C78-9623-6B748C078ACB}"/>
    <hyperlink ref="M119" r:id="rId28" display="../../RFoperations/NPI/HPS Product Family/Forms/Document Set/docsethomepage.aspx?RootFolder=%2Fteams%2Fext110%2FRFoperations%2FNPI%2FHPS%20Product%20Family%2F64T%20A5%20Product%20Family%2FA5G35H055N%2FFixture%20Handover%2FA5G35H055N%203400%20%2D%203600%20MHz%20WCDMA%2FExternal&amp;FolderCTID=0x01200015F99E9903F8844E870FF30CCFCD6767&amp;View=%7B06BB9191%2D7990%2D4FB2%2DA54B%2D573AE32637AF%7D" xr:uid="{15050B48-7AA5-4A02-B7FA-C955DC47B496}"/>
    <hyperlink ref="M120" r:id="rId29" display="../../RFoperations/NPI/HPS Product Family/Forms/Document Set/docsethomepage.aspx?RootFolder=%2Fteams%2Fext110%2FRFoperations%2FNPI%2FHPS%20Product%20Family%2F32T%20A5%20Product%20Family%2FA5G35H110N%2FFixture%20Handover%2FA5G35H110N%203400%20%2D%203600%20MHz%20WCDMA%2FExternal&amp;FolderCTID=0x01200015F99E9903F8844E870FF30CCFCD6767&amp;View=%7B06BB9191%2D7990%2D4FB2%2DA54B%2D573AE32637AF%7D" xr:uid="{A47BB2F1-BE5F-4EF4-A298-BA422E1C977B}"/>
    <hyperlink ref="M111" r:id="rId30" display="https://nxp1.sharepoint.com/teams/ext110/RFoperations/NPI/HPS%20Product%20Family/Forms/Document%20Set/docsethomepage.aspx?RootFolder=%2Fteams%2Fext110%2FRFoperations%2FNPI%2FHPS%20Product%20Family%2F64T%20A5%20Product%20Family%2FA5G26S004N%2FFixture%20Handover%2FA5G26S004%202515%2D2690%20MHz%20Handover%2FExternal%20data&amp;FolderCTID=0x01200015F99E9903F8844E870FF30CCFCD6767&amp;View=%7B06BB9191%2D7990%2D4FB2%2DA54B%2D573AE32637AF%7D" xr:uid="{F78C8CEA-96A5-4A3F-A14E-CC5455A48EA9}"/>
    <hyperlink ref="M124" r:id="rId31" display="https://nxp1.sharepoint.com/:p:/r/teams/ext110/RFoperations/NPI/HPS%20Product%20Family/32T%20A5%20Product%20Family/A5G35H120N/Fixture%20Handover/A5G35S008N%20%26%20A5G35H120N%203400-3800%20MHz%20Line%20Up/External%20data%20pack/NXP%20A5G35S008N-A5G35H120N%203400-3800MHz%20Lineup%20Reference%20Circuit.pptx?d=w4712fc3dabb941aeb68956c0ec3ace0b&amp;csf=1&amp;web=1" xr:uid="{5B9546B6-1B98-4007-8653-CCD2B879D264}"/>
    <hyperlink ref="M105" r:id="rId32" display="https://nxp1.sharepoint.com/teams/ext110/RFoperations/NPI/HPS%20Product%20Family/Forms/Document%20Set/docsethomepage.aspx?RootFolder=%2Fteams%2Fext110%2FRFoperations%2FNPI%2FHPS%20Product%20Family%2F32T%20A5%20Product%20Family%2FA5G26H110N%2FFixture%20Handover%2FA5G26H110N%202496%2D2690%20MHz%20Jaime%2FExternal%20data&amp;FolderCTID=0x01200015F99E9903F8844E870FF30CCFCD6767&amp;View=%7B06BB9191%2D7990%2D4FB2%2DA54B%2D573AE32637AF%7D" xr:uid="{975AE538-4EF2-4ACB-8F8B-0D786332ED1B}"/>
    <hyperlink ref="M11" r:id="rId33" display="https://nxp1.sharepoint.com/teams/ext110/RFoperations/NPI/HPS%20Product%20Family/Forms/AllItems.aspx?RootFolder=%2Fteams%2Fext110%2FRFoperations%2FNPI%2FHPS%20Product%20Family%2F64T%20A5%20Product%20Family%2FA5G35S004N%2FFixture%20Handover%2FA5G35S004N%20A3G26D055N%20400%2D2700%20MHz&amp;FolderCTID=0x01200015F99E9903F8844E870FF30CCFCD6767" xr:uid="{9C260EBE-DC97-4147-ADAB-A89371D323F5}"/>
    <hyperlink ref="N3" r:id="rId34" xr:uid="{58AD34FB-4022-42F5-BCFD-F1663828CE26}"/>
    <hyperlink ref="N112" r:id="rId35" xr:uid="{9A062BD6-62F7-4473-B168-06EB1F429D8C}"/>
    <hyperlink ref="N114" r:id="rId36" xr:uid="{A48BEBF8-FEF2-405E-8A8D-097F79800876}"/>
    <hyperlink ref="N113" r:id="rId37" xr:uid="{3A844223-787E-4666-A50D-86BFC6E74E0A}"/>
    <hyperlink ref="M144" r:id="rId38" display="https://nxp1.sharepoint.com/teams/ext110/RFoperations/NPI/HPS%20Product%20Family/Forms/Document%20Set/docsethomepage.aspx?RootFolder=%2Fteams%2Fext110%2FRFoperations%2FNPI%2FHPS%20Product%20Family%2F32T%20A5%20Product%20Family%2FA5G26S008N%2FFixture%20Handover%2FA5G26S008N%202200%2D2400%20MHz&amp;FolderCTID=0x01200015F99E9903F8844E870FF30CCFCD6767&amp;View=%7B06BB9191%2D7990%2D4FB2%2DA54B%2D573AE32637AF%7D" xr:uid="{258ABFA7-5D81-420A-870C-8479A7EAFADA}"/>
    <hyperlink ref="M4" r:id="rId39" display="../RFoperations/NPI/HPS Product Family/Forms/AllItems.aspx?RootFolder=%2Fteams%2Fext110%2FRFoperations%2FNPI%2FHPS%20Product%20Family%2FGaN%20OM%20A5%20Product%20Family%2FA5G21H605W19N%2FFixture%20Handover%2FA5G21H605W19N%20B66%202110%2D2200%20MHz&amp;FolderCTID=0x01200015F99E9903F8844E870FF30CCFCD6767" xr:uid="{5871A36F-5C3C-4D9F-8930-DAE80E168D44}"/>
    <hyperlink ref="M5" r:id="rId40" display="../RFoperations/NPI/HPS Product Family/Forms/AllItems.aspx?RootFolder=%2Fteams%2Fext110%2FRFoperations%2FNPI%2FHPS%20Product%20Family%2FGaN%20OM%20A5%20Product%20Family%2FA5G21H605W19N%2FFixture%20Handover%2FA5G21H605W19N%20B1%202110%2D2170%20MHz&amp;FolderCTID=0x01200015F99E9903F8844E870FF30CCFCD6767" xr:uid="{99003402-0166-4E62-A3D4-4F5CD1809691}"/>
    <hyperlink ref="M146" r:id="rId41" display="../RFoperations/NPI/HPS Product Family/Forms/Document Set/docsethomepage.aspx?RootFolder=%2Fteams%2Fext110%2FRFoperations%2FNPI%2FHPS%20Product%20Family%2F32T%20A5%20Product%20Family%2FA5G35S008N%2FFixture%20Handover%2FA5G35S008N%203300%2D3900%20MHz&amp;FolderCTID=0x01200015F99E9903F8844E870FF30CCFCD6767&amp;View=%7B06BB9191%2D7990%2D4FB2%2DA54B%2D573AE32637AF%7D" xr:uid="{00CE5DEA-A655-4B87-9ED2-DDB7F2F45A58}"/>
    <hyperlink ref="N148" r:id="rId42" xr:uid="{87EB000C-14E9-440D-A83D-379790CA22AF}"/>
    <hyperlink ref="N146" r:id="rId43" xr:uid="{52347AC1-910E-4DF4-9E9A-54D70A952F0E}"/>
    <hyperlink ref="N145" r:id="rId44" xr:uid="{74F4F877-DBEE-4631-BA4B-AB374BCB557D}"/>
    <hyperlink ref="N144" r:id="rId45" xr:uid="{792D2F88-8F09-4D42-B319-070FDCDEBF7A}"/>
    <hyperlink ref="M149" r:id="rId46" display="../RFoperations/NPI/HPS Product Family/Forms/Document Set/docsethomepage.aspx?RootFolder=%2Fteams%2Fext110%2FRFoperations%2FNPI%2FHPS%20Product%20Family%2F32T%20A5%20Product%20Family%2FA5G35S008N%2FFixture%20Handover%2FA5G35S008N%203700%2D3980%20MHz&amp;FolderCTID=0x01200015F99E9903F8844E870FF30CCFCD6767&amp;View=%7B06BB9191%2D7990%2D4FB2%2DA54B%2D573AE32637AF%7D" xr:uid="{72C68EC9-45E2-4D50-A4A3-56800585D1E4}"/>
  </hyperlinks>
  <pageMargins left="0.7" right="0.7" top="0.75" bottom="0.75" header="0.3" footer="0.3"/>
  <pageSetup orientation="portrait" r:id="rId47"/>
  <legacyDrawing r:id="rId4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70A95-6265-4A1B-A0AE-B8C9459CBE7A}">
  <dimension ref="A4:M183"/>
  <sheetViews>
    <sheetView showGridLines="0" zoomScale="90" zoomScaleNormal="90" workbookViewId="0">
      <selection activeCell="H36" sqref="H36"/>
    </sheetView>
  </sheetViews>
  <sheetFormatPr defaultRowHeight="14.25" x14ac:dyDescent="0.2"/>
  <cols>
    <col min="2" max="2" width="8.5" customWidth="1"/>
    <col min="14" max="14" width="9.375" customWidth="1"/>
  </cols>
  <sheetData>
    <row r="4" spans="1:13" ht="30" x14ac:dyDescent="0.4">
      <c r="A4" s="96" t="s">
        <v>937</v>
      </c>
      <c r="M4" s="270"/>
    </row>
    <row r="6" spans="1:13" ht="15" x14ac:dyDescent="0.25">
      <c r="B6" t="s">
        <v>936</v>
      </c>
    </row>
    <row r="23" spans="1:1" ht="30" x14ac:dyDescent="0.4">
      <c r="A23" s="96" t="s">
        <v>935</v>
      </c>
    </row>
    <row r="34" spans="2:8" ht="18" x14ac:dyDescent="0.25">
      <c r="B34" s="264" t="s">
        <v>780</v>
      </c>
    </row>
    <row r="36" spans="2:8" x14ac:dyDescent="0.2">
      <c r="C36" t="s">
        <v>934</v>
      </c>
      <c r="E36" s="109" t="s">
        <v>778</v>
      </c>
      <c r="F36" s="108" t="s">
        <v>779</v>
      </c>
      <c r="G36" s="268" t="s">
        <v>38</v>
      </c>
      <c r="H36" t="s">
        <v>933</v>
      </c>
    </row>
    <row r="37" spans="2:8" x14ac:dyDescent="0.2">
      <c r="C37" s="3" t="s">
        <v>932</v>
      </c>
      <c r="E37" s="267">
        <v>700</v>
      </c>
      <c r="F37" s="266">
        <v>900</v>
      </c>
      <c r="G37" s="265"/>
    </row>
    <row r="39" spans="2:8" x14ac:dyDescent="0.2">
      <c r="E39" s="109" t="s">
        <v>778</v>
      </c>
      <c r="F39" s="108" t="s">
        <v>779</v>
      </c>
      <c r="G39" s="268" t="s">
        <v>38</v>
      </c>
      <c r="H39" t="s">
        <v>931</v>
      </c>
    </row>
    <row r="40" spans="2:8" x14ac:dyDescent="0.2">
      <c r="E40" s="267">
        <v>2000</v>
      </c>
      <c r="F40" s="266">
        <v>2000</v>
      </c>
      <c r="G40" s="265"/>
    </row>
    <row r="42" spans="2:8" x14ac:dyDescent="0.2">
      <c r="E42" s="109" t="s">
        <v>778</v>
      </c>
      <c r="F42" s="108" t="s">
        <v>779</v>
      </c>
      <c r="G42" s="268" t="s">
        <v>38</v>
      </c>
      <c r="H42" t="s">
        <v>930</v>
      </c>
    </row>
    <row r="43" spans="2:8" x14ac:dyDescent="0.2">
      <c r="E43" s="267"/>
      <c r="F43" s="266">
        <v>2200</v>
      </c>
      <c r="G43" s="265"/>
    </row>
    <row r="45" spans="2:8" x14ac:dyDescent="0.2">
      <c r="E45" s="109" t="s">
        <v>778</v>
      </c>
      <c r="F45" s="108" t="s">
        <v>779</v>
      </c>
      <c r="G45" s="268" t="s">
        <v>38</v>
      </c>
      <c r="H45" t="s">
        <v>929</v>
      </c>
    </row>
    <row r="46" spans="2:8" x14ac:dyDescent="0.2">
      <c r="E46" s="267"/>
      <c r="F46" s="266"/>
      <c r="G46" s="265"/>
    </row>
    <row r="48" spans="2:8" x14ac:dyDescent="0.2">
      <c r="E48" s="109" t="s">
        <v>778</v>
      </c>
      <c r="F48" s="108" t="s">
        <v>779</v>
      </c>
      <c r="G48" s="268" t="s">
        <v>38</v>
      </c>
      <c r="H48" t="s">
        <v>928</v>
      </c>
    </row>
    <row r="49" spans="2:8" x14ac:dyDescent="0.2">
      <c r="E49" s="267"/>
      <c r="F49" s="266"/>
      <c r="G49" s="265" t="s">
        <v>75</v>
      </c>
    </row>
    <row r="51" spans="2:8" x14ac:dyDescent="0.2">
      <c r="E51" s="109" t="s">
        <v>778</v>
      </c>
      <c r="F51" s="108" t="s">
        <v>779</v>
      </c>
      <c r="G51" s="268" t="s">
        <v>38</v>
      </c>
      <c r="H51" t="s">
        <v>927</v>
      </c>
    </row>
    <row r="52" spans="2:8" x14ac:dyDescent="0.2">
      <c r="E52" s="267"/>
      <c r="F52" s="266"/>
      <c r="G52" s="265" t="s">
        <v>91</v>
      </c>
    </row>
    <row r="54" spans="2:8" x14ac:dyDescent="0.2">
      <c r="E54" s="109" t="s">
        <v>778</v>
      </c>
      <c r="F54" s="108" t="s">
        <v>779</v>
      </c>
      <c r="G54" s="268" t="s">
        <v>38</v>
      </c>
      <c r="H54" t="s">
        <v>926</v>
      </c>
    </row>
    <row r="55" spans="2:8" x14ac:dyDescent="0.2">
      <c r="E55" s="267"/>
      <c r="F55" s="266"/>
      <c r="G55" s="265">
        <v>41</v>
      </c>
    </row>
    <row r="57" spans="2:8" x14ac:dyDescent="0.2">
      <c r="E57" s="109" t="s">
        <v>778</v>
      </c>
      <c r="F57" s="108" t="s">
        <v>779</v>
      </c>
      <c r="G57" s="268" t="s">
        <v>38</v>
      </c>
      <c r="H57" t="s">
        <v>925</v>
      </c>
    </row>
    <row r="58" spans="2:8" x14ac:dyDescent="0.2">
      <c r="E58" s="267">
        <v>500</v>
      </c>
      <c r="F58" s="266">
        <v>600</v>
      </c>
      <c r="G58" s="265" t="s">
        <v>201</v>
      </c>
      <c r="H58" s="269"/>
    </row>
    <row r="60" spans="2:8" x14ac:dyDescent="0.2">
      <c r="E60" s="109" t="s">
        <v>778</v>
      </c>
      <c r="F60" s="108" t="s">
        <v>779</v>
      </c>
      <c r="G60" s="268" t="s">
        <v>38</v>
      </c>
      <c r="H60" t="s">
        <v>924</v>
      </c>
    </row>
    <row r="61" spans="2:8" x14ac:dyDescent="0.2">
      <c r="E61" s="267">
        <v>500</v>
      </c>
      <c r="F61" s="266"/>
      <c r="G61" s="265" t="s">
        <v>201</v>
      </c>
      <c r="H61" s="269" t="s">
        <v>923</v>
      </c>
    </row>
    <row r="64" spans="2:8" ht="18" x14ac:dyDescent="0.25">
      <c r="B64" s="264" t="s">
        <v>922</v>
      </c>
    </row>
    <row r="66" spans="3:3" x14ac:dyDescent="0.2">
      <c r="C66" t="s">
        <v>921</v>
      </c>
    </row>
    <row r="70" spans="3:3" ht="7.5" customHeight="1" x14ac:dyDescent="0.2"/>
    <row r="71" spans="3:3" x14ac:dyDescent="0.2">
      <c r="C71" t="s">
        <v>920</v>
      </c>
    </row>
    <row r="86" spans="4:7" x14ac:dyDescent="0.2">
      <c r="D86" t="s">
        <v>919</v>
      </c>
    </row>
    <row r="87" spans="4:7" x14ac:dyDescent="0.2">
      <c r="E87" s="109" t="s">
        <v>778</v>
      </c>
      <c r="F87" s="108" t="s">
        <v>779</v>
      </c>
      <c r="G87" s="268" t="s">
        <v>38</v>
      </c>
    </row>
    <row r="88" spans="4:7" x14ac:dyDescent="0.2">
      <c r="E88" s="267">
        <v>700</v>
      </c>
      <c r="F88" s="266">
        <v>800</v>
      </c>
      <c r="G88" s="265"/>
    </row>
    <row r="90" spans="4:7" ht="16.5" customHeight="1" x14ac:dyDescent="0.2">
      <c r="D90" t="s">
        <v>917</v>
      </c>
    </row>
    <row r="91" spans="4:7" ht="16.5" customHeight="1" x14ac:dyDescent="0.2">
      <c r="D91" t="s">
        <v>918</v>
      </c>
    </row>
    <row r="92" spans="4:7" ht="16.5" customHeight="1" x14ac:dyDescent="0.2"/>
    <row r="93" spans="4:7" ht="16.5" customHeight="1" x14ac:dyDescent="0.2">
      <c r="D93" t="s">
        <v>917</v>
      </c>
    </row>
    <row r="94" spans="4:7" ht="16.5" customHeight="1" x14ac:dyDescent="0.2">
      <c r="D94" t="s">
        <v>916</v>
      </c>
    </row>
    <row r="95" spans="4:7" ht="10.5" customHeight="1" x14ac:dyDescent="0.2"/>
    <row r="96" spans="4:7" ht="16.5" customHeight="1" x14ac:dyDescent="0.2">
      <c r="D96" t="s">
        <v>915</v>
      </c>
    </row>
    <row r="97" spans="1:9" x14ac:dyDescent="0.2">
      <c r="D97" t="s">
        <v>914</v>
      </c>
    </row>
    <row r="102" spans="1:9" ht="30" x14ac:dyDescent="0.4">
      <c r="A102" s="96" t="s">
        <v>913</v>
      </c>
    </row>
    <row r="104" spans="1:9" x14ac:dyDescent="0.2">
      <c r="D104" t="s">
        <v>912</v>
      </c>
    </row>
    <row r="106" spans="1:9" x14ac:dyDescent="0.2">
      <c r="I106" t="s">
        <v>911</v>
      </c>
    </row>
    <row r="110" spans="1:9" x14ac:dyDescent="0.2">
      <c r="I110" t="s">
        <v>910</v>
      </c>
    </row>
    <row r="114" spans="1:9" x14ac:dyDescent="0.2">
      <c r="I114" t="s">
        <v>909</v>
      </c>
    </row>
    <row r="121" spans="1:9" ht="30" x14ac:dyDescent="0.4">
      <c r="A121" s="96" t="s">
        <v>908</v>
      </c>
    </row>
    <row r="123" spans="1:9" x14ac:dyDescent="0.2">
      <c r="D123" t="s">
        <v>907</v>
      </c>
    </row>
    <row r="124" spans="1:9" ht="15" x14ac:dyDescent="0.25">
      <c r="B124" s="15"/>
      <c r="D124" t="s">
        <v>906</v>
      </c>
    </row>
    <row r="134" spans="4:4" x14ac:dyDescent="0.2">
      <c r="D134" t="s">
        <v>905</v>
      </c>
    </row>
    <row r="135" spans="4:4" x14ac:dyDescent="0.2">
      <c r="D135" t="s">
        <v>904</v>
      </c>
    </row>
    <row r="153" spans="1:9" ht="30" x14ac:dyDescent="0.4">
      <c r="A153" s="96" t="s">
        <v>903</v>
      </c>
    </row>
    <row r="154" spans="1:9" ht="18" x14ac:dyDescent="0.25">
      <c r="B154" s="264"/>
    </row>
    <row r="155" spans="1:9" x14ac:dyDescent="0.2">
      <c r="D155" t="s">
        <v>902</v>
      </c>
    </row>
    <row r="156" spans="1:9" x14ac:dyDescent="0.2">
      <c r="D156" t="s">
        <v>901</v>
      </c>
    </row>
    <row r="158" spans="1:9" x14ac:dyDescent="0.2">
      <c r="I158" s="263" t="s">
        <v>900</v>
      </c>
    </row>
    <row r="164" spans="4:4" x14ac:dyDescent="0.2">
      <c r="D164" t="s">
        <v>899</v>
      </c>
    </row>
    <row r="165" spans="4:4" x14ac:dyDescent="0.2">
      <c r="D165" t="s">
        <v>898</v>
      </c>
    </row>
    <row r="183" spans="4:4" x14ac:dyDescent="0.2">
      <c r="D183" s="15" t="s">
        <v>897</v>
      </c>
    </row>
  </sheetData>
  <sheetProtection algorithmName="SHA-512" hashValue="mGSvHv5owFKI4VTYCsjWFwRe5z9h5fl7fD4BhRXF/tqDzbTtCSfkmHtSUv2XMujHs0kyExah0sOBuR7xJV8zqw==" saltValue="KuVbhBqDTgThubb9WWGfA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198E7-FF13-471D-8184-A9E2D9878969}">
  <sheetPr codeName="Sheet3" filterMode="1"/>
  <dimension ref="B1:AG210"/>
  <sheetViews>
    <sheetView showGridLines="0" workbookViewId="0">
      <selection activeCell="A143" sqref="A143:XFD143"/>
    </sheetView>
  </sheetViews>
  <sheetFormatPr defaultColWidth="9" defaultRowHeight="14.25" outlineLevelCol="1" x14ac:dyDescent="0.2"/>
  <cols>
    <col min="1" max="1" width="9" style="5"/>
    <col min="2" max="2" width="16.5" style="1" customWidth="1"/>
    <col min="3" max="4" width="13.25" style="1" hidden="1" customWidth="1" outlineLevel="1"/>
    <col min="5" max="5" width="9.75" style="4" customWidth="1" collapsed="1"/>
    <col min="6" max="7" width="9.75" style="4" customWidth="1"/>
    <col min="8" max="8" width="16" style="1" customWidth="1"/>
    <col min="9" max="9" width="20.125" style="1" customWidth="1"/>
    <col min="10" max="10" width="9" style="5"/>
    <col min="11" max="12" width="13.125" style="5" customWidth="1"/>
    <col min="13" max="15" width="9" style="5"/>
    <col min="16" max="16" width="16.75" style="6" customWidth="1"/>
    <col min="17" max="16384" width="9" style="5"/>
  </cols>
  <sheetData>
    <row r="1" spans="2:33" ht="17.25" x14ac:dyDescent="0.25">
      <c r="H1" s="227"/>
    </row>
    <row r="2" spans="2:33" x14ac:dyDescent="0.2">
      <c r="AF2" s="10"/>
    </row>
    <row r="3" spans="2:33" ht="15.75" x14ac:dyDescent="0.2">
      <c r="B3" s="5"/>
      <c r="K3" s="46" t="s">
        <v>471</v>
      </c>
      <c r="AF3" s="10" t="s">
        <v>472</v>
      </c>
      <c r="AG3" s="5" t="s">
        <v>26</v>
      </c>
    </row>
    <row r="4" spans="2:33" ht="21" customHeight="1" x14ac:dyDescent="0.2">
      <c r="B4" s="240" t="s">
        <v>473</v>
      </c>
      <c r="C4" s="240"/>
      <c r="D4" s="240"/>
      <c r="E4" s="241" t="s">
        <v>41</v>
      </c>
      <c r="F4" s="242" t="s">
        <v>42</v>
      </c>
      <c r="G4" s="243" t="s">
        <v>474</v>
      </c>
      <c r="H4" s="240" t="s">
        <v>475</v>
      </c>
      <c r="I4" s="240" t="s">
        <v>476</v>
      </c>
      <c r="K4" s="9" t="s">
        <v>41</v>
      </c>
      <c r="L4" s="9"/>
    </row>
    <row r="5" spans="2:33" ht="15" hidden="1" customHeight="1" x14ac:dyDescent="0.2">
      <c r="B5" s="13">
        <v>0</v>
      </c>
      <c r="C5" s="10"/>
      <c r="D5" s="10"/>
      <c r="E5" s="2">
        <v>0</v>
      </c>
      <c r="F5" s="2">
        <v>1000000</v>
      </c>
      <c r="G5" s="7">
        <f t="shared" ref="G5:G36" si="0">F5-E5</f>
        <v>1000000</v>
      </c>
      <c r="H5" s="10"/>
      <c r="I5" s="10"/>
      <c r="K5" s="2">
        <v>3400</v>
      </c>
      <c r="L5" s="2">
        <v>4000</v>
      </c>
    </row>
    <row r="6" spans="2:33" ht="15" hidden="1" customHeight="1" x14ac:dyDescent="0.2">
      <c r="B6" s="13" t="s">
        <v>477</v>
      </c>
      <c r="C6" s="13" t="s">
        <v>478</v>
      </c>
      <c r="D6" s="10" t="s">
        <v>479</v>
      </c>
      <c r="E6" s="7">
        <v>935</v>
      </c>
      <c r="F6" s="7">
        <v>960</v>
      </c>
      <c r="G6" s="7">
        <f t="shared" si="0"/>
        <v>25</v>
      </c>
      <c r="H6" s="13"/>
      <c r="I6" s="13"/>
      <c r="K6" s="6"/>
      <c r="L6" s="6"/>
    </row>
    <row r="7" spans="2:33" ht="15" customHeight="1" x14ac:dyDescent="0.2">
      <c r="B7" s="10" t="s">
        <v>480</v>
      </c>
      <c r="C7" s="10" t="s">
        <v>479</v>
      </c>
      <c r="D7" s="10" t="s">
        <v>481</v>
      </c>
      <c r="E7" s="2">
        <v>2110</v>
      </c>
      <c r="F7" s="2">
        <v>2170</v>
      </c>
      <c r="G7" s="7">
        <f t="shared" si="0"/>
        <v>60</v>
      </c>
      <c r="H7" s="10" t="s">
        <v>482</v>
      </c>
      <c r="I7" s="10"/>
    </row>
    <row r="8" spans="2:33" ht="15" customHeight="1" x14ac:dyDescent="0.2">
      <c r="B8" s="13" t="s">
        <v>483</v>
      </c>
      <c r="C8" s="13" t="s">
        <v>479</v>
      </c>
      <c r="D8" s="13" t="s">
        <v>484</v>
      </c>
      <c r="E8" s="7">
        <v>2110</v>
      </c>
      <c r="F8" s="7">
        <v>2170</v>
      </c>
      <c r="G8" s="7">
        <f t="shared" si="0"/>
        <v>60</v>
      </c>
      <c r="H8" s="13" t="s">
        <v>485</v>
      </c>
      <c r="I8" s="13"/>
      <c r="K8" s="11" t="s">
        <v>486</v>
      </c>
      <c r="L8" s="16"/>
      <c r="M8" s="183" t="str" cm="1">
        <f t="array" ref="M8">_xlfn.TEXTJOIN(", ",TRUE,IF( (K5&lt;=$E$5:$E$173)  *   (L5&gt;=$F$5:$F$173),$B$5:$B$173,""))</f>
        <v>B22, B42, B42F, B42G, B43, B48, B49, B77D, B77F, B77G, B77n, B78B, B78C, B78D, B78G, B78H, B78K, B78M, B78R, B78T, B78V, B78Y, C-band, n48, n77D</v>
      </c>
      <c r="N8" s="180"/>
      <c r="O8" s="180"/>
      <c r="P8" s="181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2"/>
    </row>
    <row r="9" spans="2:33" ht="15" customHeight="1" x14ac:dyDescent="0.2">
      <c r="B9" s="10" t="s">
        <v>487</v>
      </c>
      <c r="C9" s="10" t="s">
        <v>479</v>
      </c>
      <c r="D9" s="10" t="s">
        <v>488</v>
      </c>
      <c r="E9" s="7">
        <v>1475.9</v>
      </c>
      <c r="F9" s="7">
        <v>1495.9</v>
      </c>
      <c r="G9" s="7">
        <f t="shared" si="0"/>
        <v>20</v>
      </c>
      <c r="H9" s="10" t="s">
        <v>489</v>
      </c>
      <c r="I9" s="10"/>
      <c r="K9" s="3" t="s">
        <v>490</v>
      </c>
    </row>
    <row r="10" spans="2:33" ht="15" customHeight="1" x14ac:dyDescent="0.2">
      <c r="B10" s="10" t="s">
        <v>491</v>
      </c>
      <c r="C10" s="10" t="s">
        <v>479</v>
      </c>
      <c r="D10" s="10" t="s">
        <v>492</v>
      </c>
      <c r="E10" s="2">
        <v>729</v>
      </c>
      <c r="F10" s="2">
        <v>746</v>
      </c>
      <c r="G10" s="7">
        <f t="shared" si="0"/>
        <v>17</v>
      </c>
      <c r="H10" s="10" t="s">
        <v>485</v>
      </c>
      <c r="I10" s="10" t="s">
        <v>493</v>
      </c>
      <c r="K10" s="3" t="s">
        <v>494</v>
      </c>
    </row>
    <row r="11" spans="2:33" ht="15" customHeight="1" x14ac:dyDescent="0.2">
      <c r="B11" s="10" t="s">
        <v>495</v>
      </c>
      <c r="C11" s="10" t="s">
        <v>479</v>
      </c>
      <c r="D11" s="10" t="s">
        <v>496</v>
      </c>
      <c r="E11" s="7">
        <v>746</v>
      </c>
      <c r="F11" s="7">
        <v>756</v>
      </c>
      <c r="G11" s="7">
        <f t="shared" si="0"/>
        <v>10</v>
      </c>
      <c r="H11" s="10" t="s">
        <v>485</v>
      </c>
      <c r="I11" s="10" t="s">
        <v>497</v>
      </c>
      <c r="K11" s="3"/>
    </row>
    <row r="12" spans="2:33" ht="15" customHeight="1" x14ac:dyDescent="0.2">
      <c r="B12" s="10" t="s">
        <v>498</v>
      </c>
      <c r="C12" s="10" t="s">
        <v>479</v>
      </c>
      <c r="D12" s="10" t="s">
        <v>496</v>
      </c>
      <c r="E12" s="2">
        <v>758</v>
      </c>
      <c r="F12" s="2">
        <v>768</v>
      </c>
      <c r="G12" s="7">
        <f t="shared" si="0"/>
        <v>10</v>
      </c>
      <c r="H12" s="10" t="s">
        <v>499</v>
      </c>
      <c r="I12" s="10" t="s">
        <v>500</v>
      </c>
    </row>
    <row r="13" spans="2:33" ht="15" customHeight="1" x14ac:dyDescent="0.2">
      <c r="B13" s="10" t="s">
        <v>501</v>
      </c>
      <c r="C13" s="10" t="s">
        <v>479</v>
      </c>
      <c r="D13" s="10" t="s">
        <v>492</v>
      </c>
      <c r="E13" s="7">
        <v>734</v>
      </c>
      <c r="F13" s="7">
        <v>746</v>
      </c>
      <c r="G13" s="7">
        <f t="shared" si="0"/>
        <v>12</v>
      </c>
      <c r="H13" s="10" t="s">
        <v>485</v>
      </c>
      <c r="I13" s="10" t="s">
        <v>502</v>
      </c>
      <c r="K13" s="1" t="s">
        <v>503</v>
      </c>
    </row>
    <row r="14" spans="2:33" ht="15" customHeight="1" x14ac:dyDescent="0.2">
      <c r="B14" s="10" t="s">
        <v>504</v>
      </c>
      <c r="C14" s="10" t="s">
        <v>479</v>
      </c>
      <c r="D14" s="10" t="s">
        <v>505</v>
      </c>
      <c r="E14" s="2">
        <v>860</v>
      </c>
      <c r="F14" s="2">
        <v>875</v>
      </c>
      <c r="G14" s="7">
        <f t="shared" si="0"/>
        <v>15</v>
      </c>
      <c r="H14" s="10" t="s">
        <v>489</v>
      </c>
      <c r="I14" s="10" t="s">
        <v>506</v>
      </c>
      <c r="K14" s="1" t="s">
        <v>507</v>
      </c>
      <c r="L14" s="12"/>
    </row>
    <row r="15" spans="2:33" ht="15" customHeight="1" x14ac:dyDescent="0.2">
      <c r="B15" s="10" t="s">
        <v>508</v>
      </c>
      <c r="C15" s="10" t="s">
        <v>479</v>
      </c>
      <c r="D15" s="10" t="s">
        <v>509</v>
      </c>
      <c r="E15" s="7">
        <v>875</v>
      </c>
      <c r="F15" s="7">
        <v>890</v>
      </c>
      <c r="G15" s="7">
        <f t="shared" si="0"/>
        <v>15</v>
      </c>
      <c r="H15" s="10" t="s">
        <v>489</v>
      </c>
      <c r="I15" s="10" t="s">
        <v>510</v>
      </c>
      <c r="K15" s="1"/>
    </row>
    <row r="16" spans="2:33" ht="15" hidden="1" customHeight="1" x14ac:dyDescent="0.2">
      <c r="B16" s="10" t="s">
        <v>511</v>
      </c>
      <c r="C16" s="10" t="s">
        <v>479</v>
      </c>
      <c r="D16" s="10" t="s">
        <v>512</v>
      </c>
      <c r="E16" s="2">
        <v>1930</v>
      </c>
      <c r="F16" s="2">
        <v>1990</v>
      </c>
      <c r="G16" s="7">
        <f t="shared" si="0"/>
        <v>60</v>
      </c>
      <c r="H16" s="10" t="s">
        <v>485</v>
      </c>
      <c r="I16" s="10" t="s">
        <v>513</v>
      </c>
    </row>
    <row r="17" spans="2:9" ht="15" hidden="1" customHeight="1" x14ac:dyDescent="0.2">
      <c r="B17" s="10" t="s">
        <v>514</v>
      </c>
      <c r="C17" s="10" t="s">
        <v>479</v>
      </c>
      <c r="D17" s="10" t="s">
        <v>515</v>
      </c>
      <c r="E17" s="2">
        <v>791</v>
      </c>
      <c r="F17" s="2">
        <v>821</v>
      </c>
      <c r="G17" s="7">
        <f t="shared" si="0"/>
        <v>30</v>
      </c>
      <c r="H17" s="10" t="s">
        <v>516</v>
      </c>
      <c r="I17" s="10"/>
    </row>
    <row r="18" spans="2:9" ht="15" hidden="1" customHeight="1" x14ac:dyDescent="0.2">
      <c r="B18" s="10" t="s">
        <v>517</v>
      </c>
      <c r="C18" s="10" t="s">
        <v>479</v>
      </c>
      <c r="D18" s="10" t="s">
        <v>518</v>
      </c>
      <c r="E18" s="7">
        <v>1495.9</v>
      </c>
      <c r="F18" s="7">
        <v>1510.9</v>
      </c>
      <c r="G18" s="7">
        <f t="shared" si="0"/>
        <v>15</v>
      </c>
      <c r="H18" s="10" t="s">
        <v>489</v>
      </c>
      <c r="I18" s="10" t="s">
        <v>519</v>
      </c>
    </row>
    <row r="19" spans="2:9" ht="15" hidden="1" customHeight="1" x14ac:dyDescent="0.2">
      <c r="B19" s="13" t="s">
        <v>520</v>
      </c>
      <c r="C19" s="13">
        <v>3500</v>
      </c>
      <c r="D19" s="10" t="s">
        <v>479</v>
      </c>
      <c r="E19" s="7">
        <v>3510</v>
      </c>
      <c r="F19" s="7">
        <v>3590</v>
      </c>
      <c r="G19" s="7">
        <f t="shared" si="0"/>
        <v>80</v>
      </c>
      <c r="H19" s="13" t="s">
        <v>516</v>
      </c>
      <c r="I19" s="13"/>
    </row>
    <row r="20" spans="2:9" ht="15" hidden="1" customHeight="1" x14ac:dyDescent="0.2">
      <c r="B20" s="13" t="s">
        <v>521</v>
      </c>
      <c r="C20" s="13" t="s">
        <v>479</v>
      </c>
      <c r="D20" s="13" t="s">
        <v>522</v>
      </c>
      <c r="E20" s="7">
        <v>2180</v>
      </c>
      <c r="F20" s="7">
        <v>2200</v>
      </c>
      <c r="G20" s="7">
        <f t="shared" si="0"/>
        <v>20</v>
      </c>
      <c r="H20" s="13" t="s">
        <v>485</v>
      </c>
      <c r="I20" s="13"/>
    </row>
    <row r="21" spans="2:9" ht="15" hidden="1" customHeight="1" x14ac:dyDescent="0.2">
      <c r="B21" s="10" t="s">
        <v>523</v>
      </c>
      <c r="C21" s="10" t="s">
        <v>479</v>
      </c>
      <c r="D21" s="10" t="s">
        <v>524</v>
      </c>
      <c r="E21" s="7">
        <v>1525</v>
      </c>
      <c r="F21" s="7">
        <v>1559</v>
      </c>
      <c r="G21" s="7">
        <f t="shared" si="0"/>
        <v>34</v>
      </c>
      <c r="H21" s="10" t="s">
        <v>485</v>
      </c>
      <c r="I21" s="10"/>
    </row>
    <row r="22" spans="2:9" ht="15" hidden="1" customHeight="1" x14ac:dyDescent="0.2">
      <c r="B22" s="10" t="s">
        <v>525</v>
      </c>
      <c r="C22" s="10" t="s">
        <v>479</v>
      </c>
      <c r="D22" s="10" t="s">
        <v>526</v>
      </c>
      <c r="E22" s="2">
        <v>1930</v>
      </c>
      <c r="F22" s="2">
        <v>1995</v>
      </c>
      <c r="G22" s="7">
        <f t="shared" si="0"/>
        <v>65</v>
      </c>
      <c r="H22" s="10" t="s">
        <v>499</v>
      </c>
      <c r="I22" s="10" t="s">
        <v>527</v>
      </c>
    </row>
    <row r="23" spans="2:9" ht="15" hidden="1" customHeight="1" x14ac:dyDescent="0.2">
      <c r="B23" s="10" t="s">
        <v>626</v>
      </c>
      <c r="C23" s="10" t="s">
        <v>479</v>
      </c>
      <c r="D23" s="10" t="s">
        <v>627</v>
      </c>
      <c r="E23" s="7">
        <v>859</v>
      </c>
      <c r="F23" s="7">
        <v>894</v>
      </c>
      <c r="G23" s="7">
        <f t="shared" si="0"/>
        <v>35</v>
      </c>
      <c r="H23" s="10" t="s">
        <v>499</v>
      </c>
      <c r="I23" s="10" t="s">
        <v>527</v>
      </c>
    </row>
    <row r="24" spans="2:9" ht="15" hidden="1" customHeight="1" x14ac:dyDescent="0.2">
      <c r="B24" s="10" t="s">
        <v>532</v>
      </c>
      <c r="C24" s="10" t="s">
        <v>479</v>
      </c>
      <c r="D24" s="10" t="s">
        <v>533</v>
      </c>
      <c r="E24" s="7">
        <v>852</v>
      </c>
      <c r="F24" s="7">
        <v>869</v>
      </c>
      <c r="G24" s="7">
        <f t="shared" si="0"/>
        <v>17</v>
      </c>
      <c r="H24" s="10" t="s">
        <v>499</v>
      </c>
      <c r="I24" s="10" t="s">
        <v>531</v>
      </c>
    </row>
    <row r="25" spans="2:9" ht="15" hidden="1" customHeight="1" x14ac:dyDescent="0.2">
      <c r="B25" s="10" t="s">
        <v>534</v>
      </c>
      <c r="C25" s="10" t="s">
        <v>479</v>
      </c>
      <c r="D25" s="10" t="s">
        <v>535</v>
      </c>
      <c r="E25" s="2">
        <v>758</v>
      </c>
      <c r="F25" s="2">
        <v>803</v>
      </c>
      <c r="G25" s="7">
        <f t="shared" si="0"/>
        <v>45</v>
      </c>
      <c r="H25" s="10" t="s">
        <v>536</v>
      </c>
      <c r="I25" s="10"/>
    </row>
    <row r="26" spans="2:9" ht="15" hidden="1" customHeight="1" x14ac:dyDescent="0.2">
      <c r="B26" s="13" t="s">
        <v>537</v>
      </c>
      <c r="C26" s="13"/>
      <c r="D26" s="10" t="s">
        <v>479</v>
      </c>
      <c r="E26" s="7">
        <v>758</v>
      </c>
      <c r="F26" s="7">
        <v>788</v>
      </c>
      <c r="G26" s="7">
        <f t="shared" si="0"/>
        <v>30</v>
      </c>
      <c r="H26" s="13"/>
      <c r="I26" s="13"/>
    </row>
    <row r="27" spans="2:9" ht="15" hidden="1" customHeight="1" x14ac:dyDescent="0.2">
      <c r="B27" s="10" t="s">
        <v>538</v>
      </c>
      <c r="C27" s="10" t="s">
        <v>539</v>
      </c>
      <c r="D27" s="10" t="s">
        <v>492</v>
      </c>
      <c r="E27" s="2">
        <v>717</v>
      </c>
      <c r="F27" s="2">
        <v>728</v>
      </c>
      <c r="G27" s="7">
        <f t="shared" si="0"/>
        <v>11</v>
      </c>
      <c r="H27" s="10" t="s">
        <v>485</v>
      </c>
      <c r="I27" s="10" t="s">
        <v>540</v>
      </c>
    </row>
    <row r="28" spans="2:9" ht="15" hidden="1" customHeight="1" x14ac:dyDescent="0.2">
      <c r="B28" s="10" t="s">
        <v>541</v>
      </c>
      <c r="C28" s="10" t="s">
        <v>479</v>
      </c>
      <c r="D28" s="10" t="s">
        <v>542</v>
      </c>
      <c r="E28" s="2">
        <v>1805</v>
      </c>
      <c r="F28" s="2">
        <v>1880</v>
      </c>
      <c r="G28" s="7">
        <f t="shared" si="0"/>
        <v>75</v>
      </c>
      <c r="H28" s="10" t="s">
        <v>482</v>
      </c>
      <c r="I28" s="10"/>
    </row>
    <row r="29" spans="2:9" ht="15" hidden="1" customHeight="1" x14ac:dyDescent="0.2">
      <c r="B29" s="10" t="s">
        <v>543</v>
      </c>
      <c r="C29" s="10" t="s">
        <v>479</v>
      </c>
      <c r="D29" s="10" t="s">
        <v>544</v>
      </c>
      <c r="E29" s="2">
        <v>2350</v>
      </c>
      <c r="F29" s="2">
        <v>2360</v>
      </c>
      <c r="G29" s="7">
        <f t="shared" si="0"/>
        <v>10</v>
      </c>
      <c r="H29" s="10" t="s">
        <v>499</v>
      </c>
      <c r="I29" s="10" t="s">
        <v>545</v>
      </c>
    </row>
    <row r="30" spans="2:9" ht="15" hidden="1" customHeight="1" x14ac:dyDescent="0.2">
      <c r="B30" s="10" t="s">
        <v>546</v>
      </c>
      <c r="C30" s="10" t="s">
        <v>479</v>
      </c>
      <c r="D30" s="10" t="s">
        <v>547</v>
      </c>
      <c r="E30" s="7">
        <v>462.5</v>
      </c>
      <c r="F30" s="7">
        <v>467.5</v>
      </c>
      <c r="G30" s="7">
        <f t="shared" si="0"/>
        <v>5</v>
      </c>
      <c r="H30" s="10" t="s">
        <v>482</v>
      </c>
      <c r="I30" s="10"/>
    </row>
    <row r="31" spans="2:9" ht="15" hidden="1" customHeight="1" x14ac:dyDescent="0.2">
      <c r="B31" s="10" t="s">
        <v>548</v>
      </c>
      <c r="C31" s="10" t="s">
        <v>539</v>
      </c>
      <c r="D31" s="10" t="s">
        <v>549</v>
      </c>
      <c r="E31" s="7">
        <v>1452</v>
      </c>
      <c r="F31" s="7">
        <v>1496</v>
      </c>
      <c r="G31" s="7">
        <f t="shared" si="0"/>
        <v>44</v>
      </c>
      <c r="H31" s="10" t="s">
        <v>516</v>
      </c>
      <c r="I31" s="10" t="s">
        <v>550</v>
      </c>
    </row>
    <row r="32" spans="2:9" ht="15" hidden="1" customHeight="1" x14ac:dyDescent="0.2">
      <c r="B32" s="13" t="s">
        <v>551</v>
      </c>
      <c r="C32" s="13" t="s">
        <v>552</v>
      </c>
      <c r="D32" s="13" t="s">
        <v>553</v>
      </c>
      <c r="E32" s="7">
        <v>1900</v>
      </c>
      <c r="F32" s="7">
        <v>1920</v>
      </c>
      <c r="G32" s="7">
        <f t="shared" si="0"/>
        <v>20</v>
      </c>
      <c r="H32" s="13" t="s">
        <v>516</v>
      </c>
      <c r="I32" s="13"/>
    </row>
    <row r="33" spans="2:9" ht="15" hidden="1" customHeight="1" x14ac:dyDescent="0.2">
      <c r="B33" s="10" t="s">
        <v>554</v>
      </c>
      <c r="C33" s="10" t="s">
        <v>552</v>
      </c>
      <c r="D33" s="10" t="s">
        <v>481</v>
      </c>
      <c r="E33" s="2">
        <v>2010</v>
      </c>
      <c r="F33" s="2">
        <v>2025</v>
      </c>
      <c r="G33" s="7">
        <f t="shared" si="0"/>
        <v>15</v>
      </c>
      <c r="H33" s="10" t="s">
        <v>516</v>
      </c>
      <c r="I33" s="10"/>
    </row>
    <row r="34" spans="2:9" ht="15" hidden="1" customHeight="1" x14ac:dyDescent="0.2">
      <c r="B34" s="13" t="s">
        <v>555</v>
      </c>
      <c r="C34" s="13" t="s">
        <v>552</v>
      </c>
      <c r="D34" s="13" t="s">
        <v>556</v>
      </c>
      <c r="E34" s="7">
        <v>1850</v>
      </c>
      <c r="F34" s="7">
        <v>1910</v>
      </c>
      <c r="G34" s="7">
        <f t="shared" si="0"/>
        <v>60</v>
      </c>
      <c r="H34" s="13" t="s">
        <v>557</v>
      </c>
      <c r="I34" s="13"/>
    </row>
    <row r="35" spans="2:9" ht="15" hidden="1" customHeight="1" x14ac:dyDescent="0.2">
      <c r="B35" s="13" t="s">
        <v>558</v>
      </c>
      <c r="C35" s="13" t="s">
        <v>552</v>
      </c>
      <c r="D35" s="13" t="s">
        <v>559</v>
      </c>
      <c r="E35" s="7">
        <v>1930</v>
      </c>
      <c r="F35" s="7">
        <v>1990</v>
      </c>
      <c r="G35" s="7">
        <f t="shared" si="0"/>
        <v>60</v>
      </c>
      <c r="H35" s="13" t="s">
        <v>557</v>
      </c>
      <c r="I35" s="13"/>
    </row>
    <row r="36" spans="2:9" ht="15" hidden="1" customHeight="1" x14ac:dyDescent="0.2">
      <c r="B36" s="10" t="s">
        <v>560</v>
      </c>
      <c r="C36" s="10" t="s">
        <v>552</v>
      </c>
      <c r="D36" s="10" t="s">
        <v>512</v>
      </c>
      <c r="E36" s="7">
        <v>1910</v>
      </c>
      <c r="F36" s="7">
        <v>1930</v>
      </c>
      <c r="G36" s="7">
        <f t="shared" si="0"/>
        <v>20</v>
      </c>
      <c r="H36" s="10" t="s">
        <v>557</v>
      </c>
      <c r="I36" s="10"/>
    </row>
    <row r="37" spans="2:9" ht="15" hidden="1" customHeight="1" x14ac:dyDescent="0.2">
      <c r="B37" s="10" t="s">
        <v>561</v>
      </c>
      <c r="C37" s="10" t="s">
        <v>552</v>
      </c>
      <c r="D37" s="10" t="s">
        <v>562</v>
      </c>
      <c r="E37" s="2">
        <v>2570</v>
      </c>
      <c r="F37" s="2">
        <v>2620</v>
      </c>
      <c r="G37" s="7">
        <f t="shared" ref="G37:G68" si="1">F37-E37</f>
        <v>50</v>
      </c>
      <c r="H37" s="10" t="s">
        <v>516</v>
      </c>
      <c r="I37" s="10"/>
    </row>
    <row r="38" spans="2:9" ht="15" hidden="1" customHeight="1" x14ac:dyDescent="0.2">
      <c r="B38" s="10" t="s">
        <v>563</v>
      </c>
      <c r="C38" s="10"/>
      <c r="D38" s="10"/>
      <c r="E38" s="7">
        <v>2570</v>
      </c>
      <c r="F38" s="7">
        <v>2620</v>
      </c>
      <c r="G38" s="7">
        <f t="shared" si="1"/>
        <v>50</v>
      </c>
      <c r="H38" s="10"/>
      <c r="I38" s="10"/>
    </row>
    <row r="39" spans="2:9" ht="15" hidden="1" customHeight="1" x14ac:dyDescent="0.2">
      <c r="B39" s="10" t="s">
        <v>564</v>
      </c>
      <c r="C39" s="10" t="s">
        <v>552</v>
      </c>
      <c r="D39" s="10" t="s">
        <v>565</v>
      </c>
      <c r="E39" s="2">
        <v>1880</v>
      </c>
      <c r="F39" s="2">
        <v>1920</v>
      </c>
      <c r="G39" s="7">
        <f t="shared" si="1"/>
        <v>40</v>
      </c>
      <c r="H39" s="10" t="s">
        <v>566</v>
      </c>
      <c r="I39" s="10" t="s">
        <v>567</v>
      </c>
    </row>
    <row r="40" spans="2:9" ht="15" hidden="1" customHeight="1" x14ac:dyDescent="0.2">
      <c r="B40" s="10" t="s">
        <v>568</v>
      </c>
      <c r="C40" s="10" t="s">
        <v>479</v>
      </c>
      <c r="D40" s="10" t="s">
        <v>569</v>
      </c>
      <c r="E40" s="7">
        <v>2110</v>
      </c>
      <c r="F40" s="7">
        <v>2155</v>
      </c>
      <c r="G40" s="7">
        <f t="shared" si="1"/>
        <v>45</v>
      </c>
      <c r="H40" s="10" t="s">
        <v>485</v>
      </c>
      <c r="I40" s="10" t="s">
        <v>513</v>
      </c>
    </row>
    <row r="41" spans="2:9" ht="15" hidden="1" customHeight="1" x14ac:dyDescent="0.2">
      <c r="B41" s="10" t="s">
        <v>570</v>
      </c>
      <c r="C41" s="10" t="s">
        <v>552</v>
      </c>
      <c r="D41" s="10" t="s">
        <v>571</v>
      </c>
      <c r="E41" s="2">
        <v>2300</v>
      </c>
      <c r="F41" s="2">
        <v>2400</v>
      </c>
      <c r="G41" s="7">
        <f t="shared" si="1"/>
        <v>100</v>
      </c>
      <c r="H41" s="10" t="s">
        <v>106</v>
      </c>
      <c r="I41" s="10"/>
    </row>
    <row r="42" spans="2:9" ht="15" hidden="1" customHeight="1" x14ac:dyDescent="0.2">
      <c r="B42" s="10" t="s">
        <v>572</v>
      </c>
      <c r="C42" s="10"/>
      <c r="D42" s="10"/>
      <c r="E42" s="7">
        <v>2300</v>
      </c>
      <c r="F42" s="7">
        <v>2400</v>
      </c>
      <c r="G42" s="7">
        <f t="shared" si="1"/>
        <v>100</v>
      </c>
      <c r="H42" s="10" t="s">
        <v>573</v>
      </c>
      <c r="I42" s="10"/>
    </row>
    <row r="43" spans="2:9" ht="15" hidden="1" customHeight="1" x14ac:dyDescent="0.2">
      <c r="B43" s="10" t="s">
        <v>574</v>
      </c>
      <c r="C43" s="10"/>
      <c r="D43" s="10"/>
      <c r="E43" s="7">
        <v>2575</v>
      </c>
      <c r="F43" s="7">
        <v>2615</v>
      </c>
      <c r="G43" s="7">
        <f t="shared" si="1"/>
        <v>40</v>
      </c>
      <c r="H43" s="10"/>
      <c r="I43" s="10"/>
    </row>
    <row r="44" spans="2:9" ht="15" hidden="1" customHeight="1" x14ac:dyDescent="0.2">
      <c r="B44" s="10" t="s">
        <v>91</v>
      </c>
      <c r="C44" s="10" t="s">
        <v>552</v>
      </c>
      <c r="D44" s="10" t="s">
        <v>575</v>
      </c>
      <c r="E44" s="2">
        <v>2496</v>
      </c>
      <c r="F44" s="2">
        <v>2690</v>
      </c>
      <c r="G44" s="7">
        <f t="shared" si="1"/>
        <v>194</v>
      </c>
      <c r="H44" s="10" t="s">
        <v>482</v>
      </c>
      <c r="I44" s="10" t="s">
        <v>531</v>
      </c>
    </row>
    <row r="45" spans="2:9" ht="15" hidden="1" customHeight="1" x14ac:dyDescent="0.2">
      <c r="B45" s="10" t="s">
        <v>576</v>
      </c>
      <c r="C45" s="10"/>
      <c r="D45" s="10"/>
      <c r="E45" s="7">
        <v>2575</v>
      </c>
      <c r="F45" s="7">
        <v>2635</v>
      </c>
      <c r="G45" s="7">
        <f t="shared" si="1"/>
        <v>60</v>
      </c>
      <c r="H45" s="10"/>
      <c r="I45" s="10"/>
    </row>
    <row r="46" spans="2:9" ht="15" hidden="1" customHeight="1" x14ac:dyDescent="0.2">
      <c r="B46" s="10" t="s">
        <v>577</v>
      </c>
      <c r="C46" s="10"/>
      <c r="D46" s="10"/>
      <c r="E46" s="7">
        <v>2545</v>
      </c>
      <c r="F46" s="7">
        <v>2645</v>
      </c>
      <c r="G46" s="7">
        <f t="shared" si="1"/>
        <v>100</v>
      </c>
      <c r="H46" s="10"/>
      <c r="I46" s="10"/>
    </row>
    <row r="47" spans="2:9" ht="15" hidden="1" customHeight="1" x14ac:dyDescent="0.2">
      <c r="B47" s="10" t="s">
        <v>578</v>
      </c>
      <c r="C47" s="10" t="s">
        <v>552</v>
      </c>
      <c r="D47" s="10"/>
      <c r="E47" s="7">
        <v>2515</v>
      </c>
      <c r="F47" s="7">
        <v>2675</v>
      </c>
      <c r="G47" s="7">
        <f t="shared" si="1"/>
        <v>160</v>
      </c>
      <c r="H47" s="10" t="s">
        <v>106</v>
      </c>
      <c r="I47" s="10" t="s">
        <v>579</v>
      </c>
    </row>
    <row r="48" spans="2:9" ht="15" hidden="1" customHeight="1" x14ac:dyDescent="0.2">
      <c r="B48" s="10" t="s">
        <v>95</v>
      </c>
      <c r="C48" s="10" t="s">
        <v>552</v>
      </c>
      <c r="D48" s="10" t="s">
        <v>580</v>
      </c>
      <c r="E48" s="7">
        <v>3400</v>
      </c>
      <c r="F48" s="7">
        <v>3600</v>
      </c>
      <c r="G48" s="7">
        <f t="shared" si="1"/>
        <v>200</v>
      </c>
      <c r="H48" s="10"/>
      <c r="I48" s="10"/>
    </row>
    <row r="49" spans="2:9" ht="15" hidden="1" customHeight="1" x14ac:dyDescent="0.2">
      <c r="B49" s="10" t="s">
        <v>581</v>
      </c>
      <c r="C49" s="10"/>
      <c r="D49" s="10"/>
      <c r="E49" s="2">
        <v>3420</v>
      </c>
      <c r="F49" s="2">
        <v>3600</v>
      </c>
      <c r="G49" s="7">
        <f t="shared" si="1"/>
        <v>180</v>
      </c>
      <c r="H49" s="10"/>
      <c r="I49" s="10"/>
    </row>
    <row r="50" spans="2:9" ht="15" hidden="1" customHeight="1" x14ac:dyDescent="0.2">
      <c r="B50" s="10" t="s">
        <v>582</v>
      </c>
      <c r="C50" s="10"/>
      <c r="D50" s="10"/>
      <c r="E50" s="2">
        <v>3410</v>
      </c>
      <c r="F50" s="2">
        <v>3600</v>
      </c>
      <c r="G50" s="7">
        <f t="shared" si="1"/>
        <v>190</v>
      </c>
      <c r="H50" s="10"/>
      <c r="I50" s="10"/>
    </row>
    <row r="51" spans="2:9" ht="15" hidden="1" customHeight="1" x14ac:dyDescent="0.2">
      <c r="B51" s="10" t="s">
        <v>188</v>
      </c>
      <c r="C51" s="10" t="s">
        <v>552</v>
      </c>
      <c r="D51" s="10" t="s">
        <v>583</v>
      </c>
      <c r="E51" s="7">
        <v>3600</v>
      </c>
      <c r="F51" s="7">
        <v>3800</v>
      </c>
      <c r="G51" s="7">
        <f t="shared" si="1"/>
        <v>200</v>
      </c>
      <c r="H51" s="10"/>
      <c r="I51" s="10"/>
    </row>
    <row r="52" spans="2:9" ht="15" hidden="1" customHeight="1" x14ac:dyDescent="0.2">
      <c r="B52" s="10" t="s">
        <v>584</v>
      </c>
      <c r="C52" s="10" t="s">
        <v>552</v>
      </c>
      <c r="D52" s="10" t="s">
        <v>535</v>
      </c>
      <c r="E52" s="7">
        <v>703</v>
      </c>
      <c r="F52" s="7">
        <v>803</v>
      </c>
      <c r="G52" s="7">
        <f t="shared" si="1"/>
        <v>100</v>
      </c>
      <c r="H52" s="10" t="s">
        <v>585</v>
      </c>
      <c r="I52" s="10"/>
    </row>
    <row r="53" spans="2:9" ht="15" hidden="1" customHeight="1" x14ac:dyDescent="0.2">
      <c r="B53" s="10" t="s">
        <v>586</v>
      </c>
      <c r="C53" s="10" t="s">
        <v>552</v>
      </c>
      <c r="D53" s="10" t="s">
        <v>587</v>
      </c>
      <c r="E53" s="7">
        <v>1447</v>
      </c>
      <c r="F53" s="7">
        <v>1467</v>
      </c>
      <c r="G53" s="7">
        <f t="shared" si="1"/>
        <v>20</v>
      </c>
      <c r="H53" s="10" t="s">
        <v>106</v>
      </c>
      <c r="I53" s="10"/>
    </row>
    <row r="54" spans="2:9" ht="15" hidden="1" customHeight="1" x14ac:dyDescent="0.2">
      <c r="B54" s="10" t="s">
        <v>588</v>
      </c>
      <c r="C54" s="10" t="s">
        <v>552</v>
      </c>
      <c r="D54" s="10" t="s">
        <v>589</v>
      </c>
      <c r="E54" s="7">
        <v>5150</v>
      </c>
      <c r="F54" s="7">
        <v>5925</v>
      </c>
      <c r="G54" s="7">
        <f t="shared" si="1"/>
        <v>775</v>
      </c>
      <c r="H54" s="10" t="s">
        <v>482</v>
      </c>
      <c r="I54" s="10"/>
    </row>
    <row r="55" spans="2:9" ht="15" hidden="1" customHeight="1" x14ac:dyDescent="0.2">
      <c r="B55" s="10" t="s">
        <v>590</v>
      </c>
      <c r="C55" s="10" t="s">
        <v>552</v>
      </c>
      <c r="D55" s="10" t="s">
        <v>591</v>
      </c>
      <c r="E55" s="7">
        <v>5855</v>
      </c>
      <c r="F55" s="7">
        <v>5925</v>
      </c>
      <c r="G55" s="7">
        <f t="shared" si="1"/>
        <v>70</v>
      </c>
      <c r="H55" s="10" t="s">
        <v>482</v>
      </c>
      <c r="I55" s="10"/>
    </row>
    <row r="56" spans="2:9" ht="15" hidden="1" customHeight="1" x14ac:dyDescent="0.2">
      <c r="B56" s="10" t="s">
        <v>592</v>
      </c>
      <c r="C56" s="10" t="s">
        <v>552</v>
      </c>
      <c r="D56" s="10" t="s">
        <v>593</v>
      </c>
      <c r="E56" s="2">
        <v>3550</v>
      </c>
      <c r="F56" s="2">
        <v>3700</v>
      </c>
      <c r="G56" s="7">
        <f t="shared" si="1"/>
        <v>150</v>
      </c>
      <c r="H56" s="10" t="s">
        <v>482</v>
      </c>
      <c r="I56" s="10" t="s">
        <v>594</v>
      </c>
    </row>
    <row r="57" spans="2:9" ht="15" hidden="1" customHeight="1" x14ac:dyDescent="0.2">
      <c r="B57" s="10" t="s">
        <v>595</v>
      </c>
      <c r="C57" s="10" t="s">
        <v>552</v>
      </c>
      <c r="D57" s="10" t="s">
        <v>583</v>
      </c>
      <c r="E57" s="7">
        <v>3550</v>
      </c>
      <c r="F57" s="7">
        <v>3700</v>
      </c>
      <c r="G57" s="7">
        <f t="shared" si="1"/>
        <v>150</v>
      </c>
      <c r="H57" s="10" t="s">
        <v>482</v>
      </c>
      <c r="I57" s="10"/>
    </row>
    <row r="58" spans="2:9" ht="15" hidden="1" customHeight="1" x14ac:dyDescent="0.2">
      <c r="B58" s="10" t="s">
        <v>596</v>
      </c>
      <c r="C58" s="10" t="s">
        <v>479</v>
      </c>
      <c r="D58" s="10" t="s">
        <v>597</v>
      </c>
      <c r="E58" s="2">
        <v>869</v>
      </c>
      <c r="F58" s="2">
        <v>894</v>
      </c>
      <c r="G58" s="7">
        <f t="shared" si="1"/>
        <v>25</v>
      </c>
      <c r="H58" s="10" t="s">
        <v>485</v>
      </c>
      <c r="I58" s="10" t="s">
        <v>598</v>
      </c>
    </row>
    <row r="59" spans="2:9" ht="15" hidden="1" customHeight="1" x14ac:dyDescent="0.2">
      <c r="B59" s="10" t="s">
        <v>599</v>
      </c>
      <c r="C59" s="10" t="s">
        <v>552</v>
      </c>
      <c r="D59" s="10" t="s">
        <v>600</v>
      </c>
      <c r="E59" s="2">
        <v>1432</v>
      </c>
      <c r="F59" s="2">
        <v>1517</v>
      </c>
      <c r="G59" s="7">
        <f t="shared" si="1"/>
        <v>85</v>
      </c>
      <c r="H59" s="10"/>
      <c r="I59" s="10"/>
    </row>
    <row r="60" spans="2:9" hidden="1" x14ac:dyDescent="0.2">
      <c r="B60" s="10" t="s">
        <v>601</v>
      </c>
      <c r="C60" s="10" t="s">
        <v>552</v>
      </c>
      <c r="D60" s="10" t="s">
        <v>602</v>
      </c>
      <c r="E60" s="2">
        <v>1427</v>
      </c>
      <c r="F60" s="2">
        <v>1432</v>
      </c>
      <c r="G60" s="7">
        <f t="shared" si="1"/>
        <v>5</v>
      </c>
      <c r="H60" s="10"/>
      <c r="I60" s="10"/>
    </row>
    <row r="61" spans="2:9" hidden="1" x14ac:dyDescent="0.2">
      <c r="B61" s="10" t="s">
        <v>603</v>
      </c>
      <c r="C61" s="10" t="s">
        <v>552</v>
      </c>
      <c r="D61" s="10"/>
      <c r="E61" s="2">
        <v>3300</v>
      </c>
      <c r="F61" s="2">
        <v>3400</v>
      </c>
      <c r="G61" s="7">
        <f t="shared" si="1"/>
        <v>100</v>
      </c>
      <c r="H61" s="10"/>
      <c r="I61" s="10"/>
    </row>
    <row r="62" spans="2:9" hidden="1" x14ac:dyDescent="0.2">
      <c r="B62" s="10" t="s">
        <v>604</v>
      </c>
      <c r="C62" s="10"/>
      <c r="D62" s="10"/>
      <c r="E62" s="7">
        <v>2483.5</v>
      </c>
      <c r="F62" s="7">
        <v>2495</v>
      </c>
      <c r="G62" s="7">
        <f t="shared" si="1"/>
        <v>11.5</v>
      </c>
      <c r="H62" s="10"/>
      <c r="I62" s="10"/>
    </row>
    <row r="63" spans="2:9" hidden="1" x14ac:dyDescent="0.2">
      <c r="B63" s="13" t="s">
        <v>605</v>
      </c>
      <c r="C63" s="13" t="s">
        <v>479</v>
      </c>
      <c r="D63" s="13" t="s">
        <v>606</v>
      </c>
      <c r="E63" s="7">
        <v>875</v>
      </c>
      <c r="F63" s="7">
        <v>885</v>
      </c>
      <c r="G63" s="7">
        <f t="shared" si="1"/>
        <v>10</v>
      </c>
      <c r="H63" s="13" t="s">
        <v>585</v>
      </c>
      <c r="I63" s="13"/>
    </row>
    <row r="64" spans="2:9" hidden="1" x14ac:dyDescent="0.2">
      <c r="B64" s="10" t="s">
        <v>607</v>
      </c>
      <c r="C64" s="10" t="s">
        <v>479</v>
      </c>
      <c r="D64" s="10" t="s">
        <v>608</v>
      </c>
      <c r="E64" s="2">
        <v>2110</v>
      </c>
      <c r="F64" s="2">
        <v>2200</v>
      </c>
      <c r="G64" s="7">
        <f t="shared" si="1"/>
        <v>90</v>
      </c>
      <c r="H64" s="10" t="s">
        <v>482</v>
      </c>
      <c r="I64" s="10"/>
    </row>
    <row r="65" spans="2:9" hidden="1" x14ac:dyDescent="0.2">
      <c r="B65" s="10" t="s">
        <v>609</v>
      </c>
      <c r="C65" s="10" t="s">
        <v>479</v>
      </c>
      <c r="D65" s="10" t="s">
        <v>610</v>
      </c>
      <c r="E65" s="2">
        <v>2110</v>
      </c>
      <c r="F65" s="2">
        <v>2200</v>
      </c>
      <c r="G65" s="7">
        <f t="shared" si="1"/>
        <v>90</v>
      </c>
      <c r="H65" s="10" t="s">
        <v>485</v>
      </c>
      <c r="I65" s="10" t="s">
        <v>611</v>
      </c>
    </row>
    <row r="66" spans="2:9" hidden="1" x14ac:dyDescent="0.2">
      <c r="B66" s="10" t="s">
        <v>612</v>
      </c>
      <c r="C66" s="10"/>
      <c r="D66" s="10"/>
      <c r="E66" s="7">
        <v>2110</v>
      </c>
      <c r="F66" s="7">
        <v>2180</v>
      </c>
      <c r="G66" s="7">
        <f t="shared" si="1"/>
        <v>70</v>
      </c>
      <c r="H66" s="10" t="s">
        <v>613</v>
      </c>
      <c r="I66" s="10"/>
    </row>
    <row r="67" spans="2:9" hidden="1" x14ac:dyDescent="0.2">
      <c r="B67" s="10" t="s">
        <v>614</v>
      </c>
      <c r="C67" s="10" t="s">
        <v>615</v>
      </c>
      <c r="D67" s="10" t="s">
        <v>616</v>
      </c>
      <c r="E67" s="7">
        <v>738</v>
      </c>
      <c r="F67" s="7">
        <v>758</v>
      </c>
      <c r="G67" s="7">
        <f t="shared" si="1"/>
        <v>20</v>
      </c>
      <c r="H67" s="10" t="s">
        <v>516</v>
      </c>
      <c r="I67" s="10" t="s">
        <v>617</v>
      </c>
    </row>
    <row r="68" spans="2:9" hidden="1" x14ac:dyDescent="0.2">
      <c r="B68" s="10" t="s">
        <v>618</v>
      </c>
      <c r="C68" s="10" t="s">
        <v>479</v>
      </c>
      <c r="D68" s="10" t="s">
        <v>619</v>
      </c>
      <c r="E68" s="7">
        <v>753</v>
      </c>
      <c r="F68" s="7">
        <v>783</v>
      </c>
      <c r="G68" s="7">
        <f t="shared" si="1"/>
        <v>30</v>
      </c>
      <c r="H68" s="10" t="s">
        <v>516</v>
      </c>
      <c r="I68" s="10"/>
    </row>
    <row r="69" spans="2:9" hidden="1" x14ac:dyDescent="0.2">
      <c r="B69" s="10" t="s">
        <v>620</v>
      </c>
      <c r="C69" s="10" t="s">
        <v>615</v>
      </c>
      <c r="D69" s="10" t="s">
        <v>621</v>
      </c>
      <c r="E69" s="7">
        <v>2570</v>
      </c>
      <c r="F69" s="7">
        <v>2620</v>
      </c>
      <c r="G69" s="7">
        <f t="shared" ref="G69:G100" si="2">F69-E69</f>
        <v>50</v>
      </c>
      <c r="H69" s="10"/>
      <c r="I69" s="10"/>
    </row>
    <row r="70" spans="2:9" hidden="1" x14ac:dyDescent="0.2">
      <c r="B70" s="10" t="s">
        <v>622</v>
      </c>
      <c r="C70" s="10" t="s">
        <v>479</v>
      </c>
      <c r="D70" s="10" t="s">
        <v>562</v>
      </c>
      <c r="E70" s="2">
        <v>2620</v>
      </c>
      <c r="F70" s="2">
        <v>2690</v>
      </c>
      <c r="G70" s="7">
        <f t="shared" si="2"/>
        <v>70</v>
      </c>
      <c r="H70" s="10" t="s">
        <v>516</v>
      </c>
      <c r="I70" s="10"/>
    </row>
    <row r="71" spans="2:9" hidden="1" x14ac:dyDescent="0.2">
      <c r="B71" s="10" t="s">
        <v>623</v>
      </c>
      <c r="C71" s="10" t="s">
        <v>529</v>
      </c>
      <c r="D71" s="10" t="s">
        <v>624</v>
      </c>
      <c r="E71" s="2">
        <v>1995</v>
      </c>
      <c r="F71" s="2">
        <v>2020</v>
      </c>
      <c r="G71" s="7">
        <f t="shared" si="2"/>
        <v>25</v>
      </c>
      <c r="H71" s="10" t="s">
        <v>499</v>
      </c>
      <c r="I71" s="10" t="s">
        <v>625</v>
      </c>
    </row>
    <row r="72" spans="2:9" hidden="1" x14ac:dyDescent="0.2">
      <c r="B72" s="10" t="s">
        <v>528</v>
      </c>
      <c r="C72" s="10" t="s">
        <v>529</v>
      </c>
      <c r="D72" s="10" t="s">
        <v>530</v>
      </c>
      <c r="E72" s="2">
        <v>617</v>
      </c>
      <c r="F72" s="2">
        <v>652</v>
      </c>
      <c r="G72" s="7">
        <f t="shared" si="2"/>
        <v>35</v>
      </c>
      <c r="H72" s="10" t="s">
        <v>485</v>
      </c>
      <c r="I72" s="10" t="s">
        <v>531</v>
      </c>
    </row>
    <row r="73" spans="2:9" hidden="1" x14ac:dyDescent="0.2">
      <c r="B73" s="10" t="s">
        <v>628</v>
      </c>
      <c r="C73" s="10" t="s">
        <v>479</v>
      </c>
      <c r="D73" s="10" t="s">
        <v>629</v>
      </c>
      <c r="E73" s="7">
        <v>461</v>
      </c>
      <c r="F73" s="7">
        <v>466</v>
      </c>
      <c r="G73" s="7">
        <f t="shared" si="2"/>
        <v>5</v>
      </c>
      <c r="H73" s="10" t="s">
        <v>516</v>
      </c>
      <c r="I73" s="10"/>
    </row>
    <row r="74" spans="2:9" hidden="1" x14ac:dyDescent="0.2">
      <c r="B74" s="10" t="s">
        <v>630</v>
      </c>
      <c r="C74" s="10" t="s">
        <v>479</v>
      </c>
      <c r="D74" s="10" t="s">
        <v>631</v>
      </c>
      <c r="E74" s="7">
        <v>460</v>
      </c>
      <c r="F74" s="7">
        <v>465</v>
      </c>
      <c r="G74" s="7">
        <f t="shared" si="2"/>
        <v>5</v>
      </c>
      <c r="H74" s="10" t="s">
        <v>585</v>
      </c>
      <c r="I74" s="10"/>
    </row>
    <row r="75" spans="2:9" hidden="1" x14ac:dyDescent="0.2">
      <c r="B75" s="10" t="s">
        <v>632</v>
      </c>
      <c r="C75" s="10" t="s">
        <v>479</v>
      </c>
      <c r="D75" s="10" t="s">
        <v>633</v>
      </c>
      <c r="E75" s="2">
        <v>1475</v>
      </c>
      <c r="F75" s="2">
        <v>1518</v>
      </c>
      <c r="G75" s="7">
        <f t="shared" si="2"/>
        <v>43</v>
      </c>
      <c r="H75" s="10" t="s">
        <v>557</v>
      </c>
      <c r="I75" s="10"/>
    </row>
    <row r="76" spans="2:9" hidden="1" x14ac:dyDescent="0.2">
      <c r="B76" s="10" t="s">
        <v>634</v>
      </c>
      <c r="C76" s="10" t="s">
        <v>539</v>
      </c>
      <c r="D76" s="10" t="s">
        <v>600</v>
      </c>
      <c r="E76" s="2">
        <v>1432</v>
      </c>
      <c r="F76" s="2">
        <v>1517</v>
      </c>
      <c r="G76" s="7">
        <f t="shared" si="2"/>
        <v>85</v>
      </c>
      <c r="H76" s="10"/>
      <c r="I76" s="10"/>
    </row>
    <row r="77" spans="2:9" hidden="1" x14ac:dyDescent="0.2">
      <c r="B77" s="10" t="s">
        <v>635</v>
      </c>
      <c r="C77" s="10" t="s">
        <v>539</v>
      </c>
      <c r="D77" s="10" t="s">
        <v>636</v>
      </c>
      <c r="E77" s="2">
        <v>1427</v>
      </c>
      <c r="F77" s="2">
        <v>1432</v>
      </c>
      <c r="G77" s="7">
        <f t="shared" si="2"/>
        <v>5</v>
      </c>
      <c r="H77" s="10" t="s">
        <v>557</v>
      </c>
      <c r="I77" s="10"/>
    </row>
    <row r="78" spans="2:9" hidden="1" x14ac:dyDescent="0.2">
      <c r="B78" s="10" t="s">
        <v>637</v>
      </c>
      <c r="C78" s="10" t="s">
        <v>552</v>
      </c>
      <c r="D78" s="10" t="s">
        <v>583</v>
      </c>
      <c r="E78" s="2">
        <v>3300</v>
      </c>
      <c r="F78" s="2">
        <v>4200</v>
      </c>
      <c r="G78" s="7">
        <f t="shared" si="2"/>
        <v>900</v>
      </c>
      <c r="H78" s="10"/>
      <c r="I78" s="10"/>
    </row>
    <row r="79" spans="2:9" hidden="1" x14ac:dyDescent="0.2">
      <c r="B79" s="10" t="s">
        <v>638</v>
      </c>
      <c r="C79" s="10"/>
      <c r="D79" s="10"/>
      <c r="E79" s="2">
        <v>3300</v>
      </c>
      <c r="F79" s="2">
        <v>3670</v>
      </c>
      <c r="G79" s="7">
        <f t="shared" si="2"/>
        <v>370</v>
      </c>
      <c r="H79" s="10" t="s">
        <v>83</v>
      </c>
      <c r="I79" s="10"/>
    </row>
    <row r="80" spans="2:9" hidden="1" x14ac:dyDescent="0.2">
      <c r="B80" s="1" t="s">
        <v>639</v>
      </c>
      <c r="C80" s="10"/>
      <c r="D80" s="10"/>
      <c r="E80" s="7">
        <v>3900</v>
      </c>
      <c r="F80" s="7">
        <v>4100</v>
      </c>
      <c r="G80" s="7">
        <f t="shared" si="2"/>
        <v>200</v>
      </c>
      <c r="H80" s="10" t="s">
        <v>640</v>
      </c>
      <c r="I80" s="10"/>
    </row>
    <row r="81" spans="2:9" hidden="1" x14ac:dyDescent="0.2">
      <c r="B81" s="10" t="s">
        <v>84</v>
      </c>
      <c r="C81" s="10"/>
      <c r="D81" s="10" t="s">
        <v>583</v>
      </c>
      <c r="E81" s="7">
        <v>3700</v>
      </c>
      <c r="F81" s="7">
        <v>3980</v>
      </c>
      <c r="G81" s="7">
        <f t="shared" si="2"/>
        <v>280</v>
      </c>
      <c r="H81" s="10"/>
      <c r="I81" s="10"/>
    </row>
    <row r="82" spans="2:9" hidden="1" x14ac:dyDescent="0.2">
      <c r="B82" s="10" t="s">
        <v>641</v>
      </c>
      <c r="C82" s="10"/>
      <c r="D82" s="10"/>
      <c r="E82" s="2">
        <v>3400</v>
      </c>
      <c r="F82" s="2">
        <v>3800</v>
      </c>
      <c r="G82" s="7">
        <f t="shared" si="2"/>
        <v>400</v>
      </c>
      <c r="H82" s="10"/>
      <c r="I82" s="10"/>
    </row>
    <row r="83" spans="2:9" hidden="1" x14ac:dyDescent="0.2">
      <c r="B83" s="10" t="s">
        <v>642</v>
      </c>
      <c r="C83" s="10"/>
      <c r="D83" s="10"/>
      <c r="E83" s="2">
        <v>3450</v>
      </c>
      <c r="F83" s="2">
        <v>3550</v>
      </c>
      <c r="G83" s="7">
        <f t="shared" si="2"/>
        <v>100</v>
      </c>
      <c r="H83" s="10"/>
      <c r="I83" s="10"/>
    </row>
    <row r="84" spans="2:9" hidden="1" x14ac:dyDescent="0.2">
      <c r="B84" s="10" t="s">
        <v>643</v>
      </c>
      <c r="C84" s="10"/>
      <c r="D84" s="10"/>
      <c r="E84" s="2">
        <v>3700</v>
      </c>
      <c r="F84" s="2">
        <v>3980</v>
      </c>
      <c r="G84" s="7">
        <f t="shared" si="2"/>
        <v>280</v>
      </c>
      <c r="H84" s="10"/>
      <c r="I84" s="10"/>
    </row>
    <row r="85" spans="2:9" hidden="1" x14ac:dyDescent="0.2">
      <c r="B85" s="10" t="s">
        <v>93</v>
      </c>
      <c r="C85" s="10" t="s">
        <v>552</v>
      </c>
      <c r="D85" s="10"/>
      <c r="E85" s="2">
        <v>3300</v>
      </c>
      <c r="F85" s="2">
        <v>3800</v>
      </c>
      <c r="G85" s="7">
        <f t="shared" si="2"/>
        <v>500</v>
      </c>
      <c r="H85" s="10"/>
      <c r="I85" s="10"/>
    </row>
    <row r="86" spans="2:9" hidden="1" x14ac:dyDescent="0.2">
      <c r="B86" s="10" t="s">
        <v>644</v>
      </c>
      <c r="C86" s="10"/>
      <c r="D86" s="10"/>
      <c r="E86" s="7">
        <v>3300</v>
      </c>
      <c r="F86" s="7">
        <v>3600</v>
      </c>
      <c r="G86" s="7">
        <f t="shared" si="2"/>
        <v>300</v>
      </c>
      <c r="H86" s="10"/>
      <c r="I86" s="10"/>
    </row>
    <row r="87" spans="2:9" hidden="1" x14ac:dyDescent="0.2">
      <c r="B87" s="251" t="s">
        <v>645</v>
      </c>
      <c r="C87" s="10"/>
      <c r="D87" s="10"/>
      <c r="E87" s="2">
        <v>3300</v>
      </c>
      <c r="F87" s="2">
        <v>3600</v>
      </c>
      <c r="G87" s="7">
        <f t="shared" si="2"/>
        <v>300</v>
      </c>
      <c r="H87" s="10" t="s">
        <v>83</v>
      </c>
      <c r="I87" s="10"/>
    </row>
    <row r="88" spans="2:9" hidden="1" x14ac:dyDescent="0.2">
      <c r="B88" s="10" t="s">
        <v>194</v>
      </c>
      <c r="C88" s="10"/>
      <c r="D88" s="10"/>
      <c r="E88" s="7">
        <v>3300</v>
      </c>
      <c r="F88" s="7">
        <v>3676</v>
      </c>
      <c r="G88" s="7">
        <f t="shared" si="2"/>
        <v>376</v>
      </c>
      <c r="H88" s="10" t="s">
        <v>646</v>
      </c>
      <c r="I88" s="10"/>
    </row>
    <row r="89" spans="2:9" hidden="1" x14ac:dyDescent="0.2">
      <c r="B89" s="10" t="s">
        <v>647</v>
      </c>
      <c r="C89" s="10"/>
      <c r="D89" s="10"/>
      <c r="E89" s="7">
        <v>3600</v>
      </c>
      <c r="F89" s="7">
        <v>3800</v>
      </c>
      <c r="G89" s="7">
        <f t="shared" si="2"/>
        <v>200</v>
      </c>
      <c r="H89" s="10"/>
      <c r="I89" s="10"/>
    </row>
    <row r="90" spans="2:9" hidden="1" x14ac:dyDescent="0.2">
      <c r="B90" s="10" t="s">
        <v>648</v>
      </c>
      <c r="C90" s="10"/>
      <c r="D90" s="10"/>
      <c r="E90" s="7">
        <v>3700</v>
      </c>
      <c r="F90" s="7">
        <v>3800</v>
      </c>
      <c r="G90" s="7">
        <f t="shared" si="2"/>
        <v>100</v>
      </c>
      <c r="H90" s="10" t="s">
        <v>489</v>
      </c>
      <c r="I90" s="10" t="s">
        <v>649</v>
      </c>
    </row>
    <row r="91" spans="2:9" hidden="1" x14ac:dyDescent="0.2">
      <c r="B91" s="10" t="s">
        <v>650</v>
      </c>
      <c r="C91" s="10"/>
      <c r="D91" s="10"/>
      <c r="E91" s="7">
        <v>3500</v>
      </c>
      <c r="F91" s="7">
        <v>3700</v>
      </c>
      <c r="G91" s="7">
        <f t="shared" si="2"/>
        <v>200</v>
      </c>
      <c r="H91" s="10" t="s">
        <v>106</v>
      </c>
      <c r="I91" s="10" t="s">
        <v>651</v>
      </c>
    </row>
    <row r="92" spans="2:9" hidden="1" x14ac:dyDescent="0.2">
      <c r="B92" s="10" t="s">
        <v>652</v>
      </c>
      <c r="C92" s="10"/>
      <c r="D92" s="10"/>
      <c r="E92" s="7">
        <v>3600</v>
      </c>
      <c r="F92" s="7">
        <v>3800</v>
      </c>
      <c r="G92" s="7">
        <f t="shared" si="2"/>
        <v>200</v>
      </c>
      <c r="H92" s="10" t="s">
        <v>653</v>
      </c>
      <c r="I92" s="10"/>
    </row>
    <row r="93" spans="2:9" hidden="1" x14ac:dyDescent="0.2">
      <c r="B93" s="10" t="s">
        <v>654</v>
      </c>
      <c r="C93" s="10"/>
      <c r="D93" s="10"/>
      <c r="E93" s="7">
        <v>3500</v>
      </c>
      <c r="F93" s="7">
        <v>3700</v>
      </c>
      <c r="G93" s="7">
        <f t="shared" si="2"/>
        <v>200</v>
      </c>
      <c r="H93" s="10" t="s">
        <v>655</v>
      </c>
      <c r="I93" s="10" t="s">
        <v>656</v>
      </c>
    </row>
    <row r="94" spans="2:9" hidden="1" x14ac:dyDescent="0.2">
      <c r="B94" s="10" t="s">
        <v>657</v>
      </c>
      <c r="C94" s="10"/>
      <c r="D94" s="10"/>
      <c r="E94" s="7">
        <v>3420</v>
      </c>
      <c r="F94" s="7">
        <v>3800</v>
      </c>
      <c r="G94" s="7">
        <f t="shared" si="2"/>
        <v>380</v>
      </c>
      <c r="H94" s="10"/>
      <c r="I94" s="10"/>
    </row>
    <row r="95" spans="2:9" hidden="1" x14ac:dyDescent="0.2">
      <c r="B95" s="10" t="s">
        <v>658</v>
      </c>
      <c r="C95" s="10"/>
      <c r="D95" s="10"/>
      <c r="E95" s="7">
        <v>3450</v>
      </c>
      <c r="F95" s="7">
        <v>3650</v>
      </c>
      <c r="G95" s="7">
        <f t="shared" si="2"/>
        <v>200</v>
      </c>
      <c r="H95" s="10"/>
      <c r="I95" s="10"/>
    </row>
    <row r="96" spans="2:9" hidden="1" x14ac:dyDescent="0.2">
      <c r="B96" s="10" t="s">
        <v>659</v>
      </c>
      <c r="C96" s="10"/>
      <c r="D96" s="10"/>
      <c r="E96" s="7">
        <v>3300</v>
      </c>
      <c r="F96" s="7">
        <v>3500</v>
      </c>
      <c r="G96" s="7">
        <f t="shared" si="2"/>
        <v>200</v>
      </c>
      <c r="H96" s="10"/>
      <c r="I96" s="10"/>
    </row>
    <row r="97" spans="2:9" hidden="1" x14ac:dyDescent="0.2">
      <c r="B97" s="10" t="s">
        <v>660</v>
      </c>
      <c r="C97" s="10"/>
      <c r="D97" s="10"/>
      <c r="E97" s="7">
        <v>3420</v>
      </c>
      <c r="F97" s="7">
        <v>3650</v>
      </c>
      <c r="G97" s="7">
        <f t="shared" si="2"/>
        <v>230</v>
      </c>
      <c r="H97" s="10" t="s">
        <v>661</v>
      </c>
      <c r="I97" s="10"/>
    </row>
    <row r="98" spans="2:9" hidden="1" x14ac:dyDescent="0.2">
      <c r="B98" s="10" t="s">
        <v>302</v>
      </c>
      <c r="C98" s="10"/>
      <c r="D98" s="10"/>
      <c r="E98" s="7">
        <v>3410</v>
      </c>
      <c r="F98" s="7">
        <v>3610</v>
      </c>
      <c r="G98" s="7">
        <f t="shared" si="2"/>
        <v>200</v>
      </c>
      <c r="H98" s="10"/>
      <c r="I98" s="10"/>
    </row>
    <row r="99" spans="2:9" hidden="1" x14ac:dyDescent="0.2">
      <c r="B99" s="10" t="s">
        <v>662</v>
      </c>
      <c r="C99" s="10"/>
      <c r="D99" s="10"/>
      <c r="E99" s="7">
        <v>3410</v>
      </c>
      <c r="F99" s="7">
        <v>3800</v>
      </c>
      <c r="G99" s="7">
        <f t="shared" si="2"/>
        <v>390</v>
      </c>
      <c r="H99" s="10"/>
      <c r="I99" s="10"/>
    </row>
    <row r="100" spans="2:9" hidden="1" x14ac:dyDescent="0.2">
      <c r="B100" s="10" t="s">
        <v>663</v>
      </c>
      <c r="C100" s="10"/>
      <c r="D100" s="10"/>
      <c r="E100" s="7">
        <v>3300</v>
      </c>
      <c r="F100" s="7">
        <v>3580</v>
      </c>
      <c r="G100" s="7">
        <f t="shared" si="2"/>
        <v>280</v>
      </c>
      <c r="H100" s="10"/>
      <c r="I100" s="10"/>
    </row>
    <row r="101" spans="2:9" hidden="1" x14ac:dyDescent="0.2">
      <c r="B101" s="10" t="s">
        <v>664</v>
      </c>
      <c r="C101" s="10"/>
      <c r="D101" s="10"/>
      <c r="E101" s="2">
        <v>3450</v>
      </c>
      <c r="F101" s="2">
        <v>3800</v>
      </c>
      <c r="G101" s="7">
        <f t="shared" ref="G101:G132" si="3">F101-E101</f>
        <v>350</v>
      </c>
      <c r="H101" s="10" t="s">
        <v>665</v>
      </c>
      <c r="I101" s="10" t="s">
        <v>83</v>
      </c>
    </row>
    <row r="102" spans="2:9" hidden="1" x14ac:dyDescent="0.2">
      <c r="B102" s="10" t="s">
        <v>666</v>
      </c>
      <c r="C102" s="10" t="s">
        <v>552</v>
      </c>
      <c r="D102" s="10" t="s">
        <v>583</v>
      </c>
      <c r="E102" s="2">
        <v>4400</v>
      </c>
      <c r="F102" s="2">
        <v>5000</v>
      </c>
      <c r="G102" s="7">
        <f t="shared" si="3"/>
        <v>600</v>
      </c>
      <c r="H102" s="10"/>
      <c r="I102" s="10"/>
    </row>
    <row r="103" spans="2:9" hidden="1" x14ac:dyDescent="0.2">
      <c r="B103" s="10" t="s">
        <v>667</v>
      </c>
      <c r="C103" s="10"/>
      <c r="D103" s="10"/>
      <c r="E103" s="7">
        <v>4800</v>
      </c>
      <c r="F103" s="7">
        <v>5000</v>
      </c>
      <c r="G103" s="7">
        <f t="shared" si="3"/>
        <v>200</v>
      </c>
      <c r="H103" s="10"/>
      <c r="I103" s="10"/>
    </row>
    <row r="104" spans="2:9" hidden="1" x14ac:dyDescent="0.2">
      <c r="B104" s="10" t="s">
        <v>668</v>
      </c>
      <c r="C104" s="10"/>
      <c r="D104" s="10"/>
      <c r="E104" s="2">
        <v>4600</v>
      </c>
      <c r="F104" s="2">
        <v>5000</v>
      </c>
      <c r="G104" s="7">
        <f t="shared" si="3"/>
        <v>400</v>
      </c>
      <c r="H104" s="10"/>
      <c r="I104" s="10"/>
    </row>
    <row r="105" spans="2:9" hidden="1" x14ac:dyDescent="0.2">
      <c r="B105" s="10" t="s">
        <v>669</v>
      </c>
      <c r="C105" s="10" t="s">
        <v>479</v>
      </c>
      <c r="D105" s="10" t="s">
        <v>670</v>
      </c>
      <c r="E105" s="2">
        <v>925</v>
      </c>
      <c r="F105" s="2">
        <v>960</v>
      </c>
      <c r="G105" s="7">
        <f t="shared" si="3"/>
        <v>35</v>
      </c>
      <c r="H105" s="10" t="s">
        <v>482</v>
      </c>
      <c r="I105" s="10"/>
    </row>
    <row r="106" spans="2:9" hidden="1" x14ac:dyDescent="0.2">
      <c r="B106" s="10" t="s">
        <v>671</v>
      </c>
      <c r="C106" s="10"/>
      <c r="D106" s="10"/>
      <c r="E106" s="7">
        <v>1710</v>
      </c>
      <c r="F106" s="7">
        <v>1785</v>
      </c>
      <c r="G106" s="7">
        <f t="shared" si="3"/>
        <v>75</v>
      </c>
      <c r="H106" s="10"/>
      <c r="I106" s="10"/>
    </row>
    <row r="107" spans="2:9" hidden="1" x14ac:dyDescent="0.2">
      <c r="B107" s="10" t="s">
        <v>672</v>
      </c>
      <c r="C107" s="10"/>
      <c r="D107" s="10"/>
      <c r="E107" s="7">
        <v>880</v>
      </c>
      <c r="F107" s="7">
        <v>915</v>
      </c>
      <c r="G107" s="7">
        <f t="shared" si="3"/>
        <v>35</v>
      </c>
      <c r="H107" s="10"/>
      <c r="I107" s="10"/>
    </row>
    <row r="108" spans="2:9" hidden="1" x14ac:dyDescent="0.2">
      <c r="B108" s="10" t="s">
        <v>673</v>
      </c>
      <c r="C108" s="10"/>
      <c r="D108" s="10"/>
      <c r="E108" s="7">
        <v>832</v>
      </c>
      <c r="F108" s="7">
        <v>862</v>
      </c>
      <c r="G108" s="7">
        <f t="shared" si="3"/>
        <v>30</v>
      </c>
      <c r="H108" s="10"/>
      <c r="I108" s="10"/>
    </row>
    <row r="109" spans="2:9" hidden="1" x14ac:dyDescent="0.2">
      <c r="B109" s="10" t="s">
        <v>674</v>
      </c>
      <c r="C109" s="10"/>
      <c r="D109" s="10"/>
      <c r="E109" s="7">
        <v>703</v>
      </c>
      <c r="F109" s="7">
        <v>748</v>
      </c>
      <c r="G109" s="7">
        <f t="shared" si="3"/>
        <v>45</v>
      </c>
      <c r="H109" s="10"/>
      <c r="I109" s="10"/>
    </row>
    <row r="110" spans="2:9" hidden="1" x14ac:dyDescent="0.2">
      <c r="B110" s="10" t="s">
        <v>675</v>
      </c>
      <c r="C110" s="10"/>
      <c r="D110" s="10"/>
      <c r="E110" s="7">
        <v>1920</v>
      </c>
      <c r="F110" s="7">
        <v>1980</v>
      </c>
      <c r="G110" s="7">
        <f t="shared" si="3"/>
        <v>60</v>
      </c>
      <c r="H110" s="10"/>
      <c r="I110" s="10"/>
    </row>
    <row r="111" spans="2:9" hidden="1" x14ac:dyDescent="0.2">
      <c r="B111" s="10" t="s">
        <v>676</v>
      </c>
      <c r="C111" s="10" t="s">
        <v>479</v>
      </c>
      <c r="D111" s="10"/>
      <c r="E111" s="7">
        <v>728</v>
      </c>
      <c r="F111" s="7">
        <v>746</v>
      </c>
      <c r="G111" s="7">
        <f t="shared" si="3"/>
        <v>18</v>
      </c>
      <c r="H111" s="10" t="s">
        <v>557</v>
      </c>
      <c r="I111" s="10"/>
    </row>
    <row r="112" spans="2:9" hidden="1" x14ac:dyDescent="0.2">
      <c r="B112" s="10" t="s">
        <v>677</v>
      </c>
      <c r="C112" s="10"/>
      <c r="D112" s="10"/>
      <c r="E112" s="7">
        <v>1710</v>
      </c>
      <c r="F112" s="7">
        <v>1780</v>
      </c>
      <c r="G112" s="7">
        <f t="shared" si="3"/>
        <v>70</v>
      </c>
      <c r="H112" s="10"/>
      <c r="I112" s="10"/>
    </row>
    <row r="113" spans="2:9" hidden="1" x14ac:dyDescent="0.2">
      <c r="B113" s="10" t="s">
        <v>678</v>
      </c>
      <c r="C113" s="10"/>
      <c r="D113" s="10"/>
      <c r="E113" s="7">
        <v>824</v>
      </c>
      <c r="F113" s="7">
        <v>849</v>
      </c>
      <c r="G113" s="7">
        <f t="shared" si="3"/>
        <v>25</v>
      </c>
      <c r="H113" s="10"/>
      <c r="I113" s="10"/>
    </row>
    <row r="114" spans="2:9" hidden="1" x14ac:dyDescent="0.2">
      <c r="B114" s="13" t="s">
        <v>679</v>
      </c>
      <c r="C114" s="13" t="s">
        <v>479</v>
      </c>
      <c r="D114" s="13" t="s">
        <v>680</v>
      </c>
      <c r="E114" s="7">
        <v>1844.9</v>
      </c>
      <c r="F114" s="7">
        <v>1879.9</v>
      </c>
      <c r="G114" s="7">
        <f t="shared" si="3"/>
        <v>35</v>
      </c>
      <c r="H114" s="13" t="s">
        <v>482</v>
      </c>
      <c r="I114" s="13"/>
    </row>
    <row r="115" spans="2:9" hidden="1" x14ac:dyDescent="0.2">
      <c r="B115" s="10" t="s">
        <v>681</v>
      </c>
      <c r="C115" s="10" t="s">
        <v>552</v>
      </c>
      <c r="D115" s="10" t="s">
        <v>575</v>
      </c>
      <c r="E115" s="2">
        <v>2496</v>
      </c>
      <c r="F115" s="2">
        <v>2690</v>
      </c>
      <c r="G115" s="7">
        <f t="shared" si="3"/>
        <v>194</v>
      </c>
      <c r="H115" s="10"/>
      <c r="I115" s="10"/>
    </row>
    <row r="116" spans="2:9" hidden="1" x14ac:dyDescent="0.2">
      <c r="B116" s="10" t="s">
        <v>682</v>
      </c>
      <c r="C116" s="10" t="s">
        <v>529</v>
      </c>
      <c r="D116" s="10" t="s">
        <v>683</v>
      </c>
      <c r="E116" s="2">
        <v>1427</v>
      </c>
      <c r="F116" s="2">
        <v>1432</v>
      </c>
      <c r="G116" s="7">
        <f t="shared" si="3"/>
        <v>5</v>
      </c>
      <c r="H116" s="10"/>
      <c r="I116" s="10"/>
    </row>
    <row r="117" spans="2:9" hidden="1" x14ac:dyDescent="0.2">
      <c r="B117" s="10" t="s">
        <v>684</v>
      </c>
      <c r="C117" s="10" t="s">
        <v>529</v>
      </c>
      <c r="D117" s="10" t="s">
        <v>683</v>
      </c>
      <c r="E117" s="2">
        <v>1432</v>
      </c>
      <c r="F117" s="2">
        <v>1517</v>
      </c>
      <c r="G117" s="7">
        <f t="shared" si="3"/>
        <v>85</v>
      </c>
      <c r="H117" s="10"/>
      <c r="I117" s="10"/>
    </row>
    <row r="118" spans="2:9" hidden="1" x14ac:dyDescent="0.2">
      <c r="B118" s="10" t="s">
        <v>685</v>
      </c>
      <c r="C118" s="10" t="s">
        <v>529</v>
      </c>
      <c r="D118" s="10" t="s">
        <v>686</v>
      </c>
      <c r="E118" s="2">
        <v>1427</v>
      </c>
      <c r="F118" s="2">
        <v>1432</v>
      </c>
      <c r="G118" s="7">
        <f t="shared" si="3"/>
        <v>5</v>
      </c>
      <c r="H118" s="10"/>
      <c r="I118" s="10"/>
    </row>
    <row r="119" spans="2:9" hidden="1" x14ac:dyDescent="0.2">
      <c r="B119" s="10" t="s">
        <v>687</v>
      </c>
      <c r="C119" s="10" t="s">
        <v>529</v>
      </c>
      <c r="D119" s="10" t="s">
        <v>686</v>
      </c>
      <c r="E119" s="2">
        <v>1432</v>
      </c>
      <c r="F119" s="2">
        <v>1517</v>
      </c>
      <c r="G119" s="7">
        <f t="shared" si="3"/>
        <v>85</v>
      </c>
      <c r="H119" s="10"/>
      <c r="I119" s="10"/>
    </row>
    <row r="120" spans="2:9" hidden="1" x14ac:dyDescent="0.2">
      <c r="B120" s="10" t="s">
        <v>688</v>
      </c>
      <c r="C120" s="10"/>
      <c r="D120" s="10"/>
      <c r="E120" s="7">
        <v>2010</v>
      </c>
      <c r="F120" s="7">
        <v>2025</v>
      </c>
      <c r="G120" s="7">
        <f t="shared" si="3"/>
        <v>15</v>
      </c>
      <c r="H120" s="10"/>
      <c r="I120" s="10"/>
    </row>
    <row r="121" spans="2:9" hidden="1" x14ac:dyDescent="0.2">
      <c r="B121" s="10" t="s">
        <v>689</v>
      </c>
      <c r="C121" s="10"/>
      <c r="D121" s="10"/>
      <c r="E121" s="7">
        <v>5925</v>
      </c>
      <c r="F121" s="7">
        <v>7125</v>
      </c>
      <c r="G121" s="7">
        <f t="shared" si="3"/>
        <v>1200</v>
      </c>
      <c r="H121" s="10"/>
      <c r="I121" s="10"/>
    </row>
    <row r="122" spans="2:9" hidden="1" x14ac:dyDescent="0.2">
      <c r="B122" s="10" t="s">
        <v>219</v>
      </c>
      <c r="C122" s="10"/>
      <c r="D122" s="10"/>
      <c r="E122" s="7">
        <v>3700</v>
      </c>
      <c r="F122" s="7">
        <v>3980</v>
      </c>
      <c r="G122" s="7">
        <f t="shared" si="3"/>
        <v>280</v>
      </c>
      <c r="H122" s="10" t="s">
        <v>499</v>
      </c>
      <c r="I122" s="10" t="s">
        <v>690</v>
      </c>
    </row>
    <row r="123" spans="2:9" hidden="1" x14ac:dyDescent="0.2">
      <c r="B123" s="10" t="s">
        <v>192</v>
      </c>
      <c r="C123" s="10" t="s">
        <v>479</v>
      </c>
      <c r="D123" s="10" t="s">
        <v>481</v>
      </c>
      <c r="E123" s="2">
        <v>2110</v>
      </c>
      <c r="F123" s="2">
        <v>2170</v>
      </c>
      <c r="G123" s="7">
        <f t="shared" si="3"/>
        <v>60</v>
      </c>
      <c r="H123" s="10" t="s">
        <v>482</v>
      </c>
      <c r="I123" s="10"/>
    </row>
    <row r="124" spans="2:9" hidden="1" x14ac:dyDescent="0.2">
      <c r="B124" s="10" t="s">
        <v>691</v>
      </c>
      <c r="C124" s="10" t="s">
        <v>479</v>
      </c>
      <c r="D124" s="10" t="s">
        <v>492</v>
      </c>
      <c r="E124" s="2">
        <v>729</v>
      </c>
      <c r="F124" s="2">
        <v>746</v>
      </c>
      <c r="G124" s="7">
        <f t="shared" si="3"/>
        <v>17</v>
      </c>
      <c r="H124" s="10" t="s">
        <v>557</v>
      </c>
      <c r="I124" s="10" t="s">
        <v>692</v>
      </c>
    </row>
    <row r="125" spans="2:9" hidden="1" x14ac:dyDescent="0.2">
      <c r="B125" s="10" t="s">
        <v>693</v>
      </c>
      <c r="C125" s="10" t="s">
        <v>479</v>
      </c>
      <c r="D125" s="10" t="s">
        <v>694</v>
      </c>
      <c r="E125" s="2">
        <v>746</v>
      </c>
      <c r="F125" s="2">
        <v>751</v>
      </c>
      <c r="G125" s="7">
        <f t="shared" si="3"/>
        <v>5</v>
      </c>
      <c r="H125" s="10"/>
      <c r="I125" s="10"/>
    </row>
    <row r="126" spans="2:9" hidden="1" x14ac:dyDescent="0.2">
      <c r="B126" s="10" t="s">
        <v>695</v>
      </c>
      <c r="C126" s="10" t="s">
        <v>479</v>
      </c>
      <c r="D126" s="10" t="s">
        <v>496</v>
      </c>
      <c r="E126" s="2">
        <v>758</v>
      </c>
      <c r="F126" s="2">
        <v>768</v>
      </c>
      <c r="G126" s="7">
        <f t="shared" si="3"/>
        <v>10</v>
      </c>
      <c r="H126" s="10"/>
      <c r="I126" s="10"/>
    </row>
    <row r="127" spans="2:9" hidden="1" x14ac:dyDescent="0.2">
      <c r="B127" s="10" t="s">
        <v>696</v>
      </c>
      <c r="C127" s="10" t="s">
        <v>479</v>
      </c>
      <c r="D127" s="10" t="s">
        <v>505</v>
      </c>
      <c r="E127" s="2">
        <v>860</v>
      </c>
      <c r="F127" s="2">
        <v>875</v>
      </c>
      <c r="G127" s="7">
        <f t="shared" si="3"/>
        <v>15</v>
      </c>
      <c r="H127" s="10"/>
      <c r="I127" s="10"/>
    </row>
    <row r="128" spans="2:9" hidden="1" x14ac:dyDescent="0.2">
      <c r="B128" s="10" t="s">
        <v>175</v>
      </c>
      <c r="C128" s="10" t="s">
        <v>479</v>
      </c>
      <c r="D128" s="10" t="s">
        <v>512</v>
      </c>
      <c r="E128" s="2">
        <v>1930</v>
      </c>
      <c r="F128" s="2">
        <v>1990</v>
      </c>
      <c r="G128" s="7">
        <f t="shared" si="3"/>
        <v>60</v>
      </c>
      <c r="H128" s="10" t="s">
        <v>557</v>
      </c>
      <c r="I128" s="10" t="s">
        <v>697</v>
      </c>
    </row>
    <row r="129" spans="2:9" hidden="1" x14ac:dyDescent="0.2">
      <c r="B129" s="10" t="s">
        <v>189</v>
      </c>
      <c r="C129" s="10" t="s">
        <v>479</v>
      </c>
      <c r="D129" s="10" t="s">
        <v>515</v>
      </c>
      <c r="E129" s="2">
        <v>791</v>
      </c>
      <c r="F129" s="2">
        <v>821</v>
      </c>
      <c r="G129" s="7">
        <f t="shared" si="3"/>
        <v>30</v>
      </c>
      <c r="H129" s="10" t="s">
        <v>516</v>
      </c>
      <c r="I129" s="10"/>
    </row>
    <row r="130" spans="2:9" hidden="1" x14ac:dyDescent="0.2">
      <c r="B130" s="10" t="s">
        <v>698</v>
      </c>
      <c r="C130" s="10" t="s">
        <v>479</v>
      </c>
      <c r="D130" s="10" t="s">
        <v>699</v>
      </c>
      <c r="E130" s="2">
        <v>1525</v>
      </c>
      <c r="F130" s="2">
        <v>1542</v>
      </c>
      <c r="G130" s="7">
        <f t="shared" si="3"/>
        <v>17</v>
      </c>
      <c r="H130" s="10"/>
      <c r="I130" s="10"/>
    </row>
    <row r="131" spans="2:9" hidden="1" x14ac:dyDescent="0.2">
      <c r="B131" s="10" t="s">
        <v>700</v>
      </c>
      <c r="C131" s="10" t="s">
        <v>479</v>
      </c>
      <c r="D131" s="10" t="s">
        <v>526</v>
      </c>
      <c r="E131" s="2">
        <v>1930</v>
      </c>
      <c r="F131" s="2">
        <v>1995</v>
      </c>
      <c r="G131" s="7">
        <f t="shared" si="3"/>
        <v>65</v>
      </c>
      <c r="H131" s="10" t="s">
        <v>557</v>
      </c>
      <c r="I131" s="10"/>
    </row>
    <row r="132" spans="2:9" hidden="1" x14ac:dyDescent="0.2">
      <c r="B132" s="10" t="s">
        <v>300</v>
      </c>
      <c r="C132" s="10" t="s">
        <v>552</v>
      </c>
      <c r="D132" s="10" t="s">
        <v>299</v>
      </c>
      <c r="E132" s="2">
        <v>26500</v>
      </c>
      <c r="F132" s="2">
        <v>29500</v>
      </c>
      <c r="G132" s="7">
        <f t="shared" si="3"/>
        <v>3000</v>
      </c>
      <c r="H132" s="10" t="s">
        <v>482</v>
      </c>
      <c r="I132" s="10" t="s">
        <v>701</v>
      </c>
    </row>
    <row r="133" spans="2:9" hidden="1" x14ac:dyDescent="0.2">
      <c r="B133" s="10" t="s">
        <v>300</v>
      </c>
      <c r="C133" s="10" t="s">
        <v>552</v>
      </c>
      <c r="D133" s="10" t="s">
        <v>299</v>
      </c>
      <c r="E133" s="2">
        <v>26500</v>
      </c>
      <c r="F133" s="2">
        <v>29500</v>
      </c>
      <c r="G133" s="7">
        <f t="shared" ref="G133:G164" si="4">F133-E133</f>
        <v>3000</v>
      </c>
      <c r="H133" s="10"/>
      <c r="I133" s="10"/>
    </row>
    <row r="134" spans="2:9" hidden="1" x14ac:dyDescent="0.2">
      <c r="B134" s="10" t="s">
        <v>702</v>
      </c>
      <c r="C134" s="10" t="s">
        <v>552</v>
      </c>
      <c r="D134" s="10" t="s">
        <v>703</v>
      </c>
      <c r="E134" s="2">
        <v>24250</v>
      </c>
      <c r="F134" s="2">
        <v>27500</v>
      </c>
      <c r="G134" s="7">
        <f t="shared" si="4"/>
        <v>3250</v>
      </c>
      <c r="H134" s="10" t="s">
        <v>482</v>
      </c>
      <c r="I134" s="10" t="s">
        <v>704</v>
      </c>
    </row>
    <row r="135" spans="2:9" hidden="1" x14ac:dyDescent="0.2">
      <c r="B135" s="10" t="s">
        <v>702</v>
      </c>
      <c r="C135" s="10" t="s">
        <v>552</v>
      </c>
      <c r="D135" s="10" t="s">
        <v>703</v>
      </c>
      <c r="E135" s="2">
        <v>24250</v>
      </c>
      <c r="F135" s="2">
        <v>27500</v>
      </c>
      <c r="G135" s="7">
        <f t="shared" si="4"/>
        <v>3250</v>
      </c>
      <c r="H135" s="10"/>
      <c r="I135" s="10"/>
    </row>
    <row r="136" spans="2:9" hidden="1" x14ac:dyDescent="0.2">
      <c r="B136" s="10" t="s">
        <v>705</v>
      </c>
      <c r="C136" s="10" t="s">
        <v>479</v>
      </c>
      <c r="D136" s="10" t="s">
        <v>706</v>
      </c>
      <c r="E136" s="2">
        <v>859</v>
      </c>
      <c r="F136" s="2">
        <v>876.5</v>
      </c>
      <c r="G136" s="7">
        <f t="shared" si="4"/>
        <v>17.5</v>
      </c>
      <c r="H136" s="10"/>
      <c r="I136" s="10"/>
    </row>
    <row r="137" spans="2:9" hidden="1" x14ac:dyDescent="0.2">
      <c r="B137" s="10" t="s">
        <v>707</v>
      </c>
      <c r="C137" s="10" t="s">
        <v>552</v>
      </c>
      <c r="D137" s="10" t="s">
        <v>708</v>
      </c>
      <c r="E137" s="2">
        <v>37000</v>
      </c>
      <c r="F137" s="2">
        <v>40000</v>
      </c>
      <c r="G137" s="7">
        <f t="shared" si="4"/>
        <v>3000</v>
      </c>
      <c r="H137" s="10" t="s">
        <v>499</v>
      </c>
      <c r="I137" s="10" t="s">
        <v>709</v>
      </c>
    </row>
    <row r="138" spans="2:9" hidden="1" x14ac:dyDescent="0.2">
      <c r="B138" s="10" t="s">
        <v>707</v>
      </c>
      <c r="C138" s="10" t="s">
        <v>552</v>
      </c>
      <c r="D138" s="10" t="s">
        <v>708</v>
      </c>
      <c r="E138" s="2">
        <v>37000</v>
      </c>
      <c r="F138" s="2">
        <v>40000</v>
      </c>
      <c r="G138" s="7">
        <f t="shared" si="4"/>
        <v>3000</v>
      </c>
      <c r="H138" s="10"/>
      <c r="I138" s="10"/>
    </row>
    <row r="139" spans="2:9" hidden="1" x14ac:dyDescent="0.2">
      <c r="B139" s="10" t="s">
        <v>710</v>
      </c>
      <c r="C139" s="10" t="s">
        <v>552</v>
      </c>
      <c r="D139" s="10" t="s">
        <v>299</v>
      </c>
      <c r="E139" s="2">
        <v>27500</v>
      </c>
      <c r="F139" s="2">
        <v>28350</v>
      </c>
      <c r="G139" s="7">
        <f t="shared" si="4"/>
        <v>850</v>
      </c>
      <c r="H139" s="10" t="s">
        <v>499</v>
      </c>
      <c r="I139" s="10" t="s">
        <v>711</v>
      </c>
    </row>
    <row r="140" spans="2:9" hidden="1" x14ac:dyDescent="0.2">
      <c r="B140" s="10" t="s">
        <v>710</v>
      </c>
      <c r="C140" s="10" t="s">
        <v>552</v>
      </c>
      <c r="D140" s="10" t="s">
        <v>299</v>
      </c>
      <c r="E140" s="2">
        <v>27500</v>
      </c>
      <c r="F140" s="2">
        <v>28350</v>
      </c>
      <c r="G140" s="7">
        <f t="shared" si="4"/>
        <v>850</v>
      </c>
      <c r="H140" s="10"/>
      <c r="I140" s="10"/>
    </row>
    <row r="141" spans="2:9" hidden="1" x14ac:dyDescent="0.2">
      <c r="B141" s="10" t="s">
        <v>712</v>
      </c>
      <c r="C141" s="10" t="s">
        <v>479</v>
      </c>
      <c r="D141" s="10" t="s">
        <v>535</v>
      </c>
      <c r="E141" s="2">
        <v>758</v>
      </c>
      <c r="F141" s="2">
        <v>803</v>
      </c>
      <c r="G141" s="7">
        <f t="shared" si="4"/>
        <v>45</v>
      </c>
      <c r="H141" s="10" t="s">
        <v>536</v>
      </c>
      <c r="I141" s="10" t="s">
        <v>713</v>
      </c>
    </row>
    <row r="142" spans="2:9" hidden="1" x14ac:dyDescent="0.2">
      <c r="B142" s="10" t="s">
        <v>714</v>
      </c>
      <c r="C142" s="10" t="s">
        <v>539</v>
      </c>
      <c r="D142" s="10" t="s">
        <v>492</v>
      </c>
      <c r="E142" s="2">
        <v>717</v>
      </c>
      <c r="F142" s="2">
        <v>728</v>
      </c>
      <c r="G142" s="7">
        <f t="shared" si="4"/>
        <v>11</v>
      </c>
      <c r="H142" s="10"/>
      <c r="I142" s="10"/>
    </row>
    <row r="143" spans="2:9" hidden="1" x14ac:dyDescent="0.2">
      <c r="B143" s="10" t="s">
        <v>171</v>
      </c>
      <c r="C143" s="10" t="s">
        <v>479</v>
      </c>
      <c r="D143" s="10" t="s">
        <v>542</v>
      </c>
      <c r="E143" s="2">
        <v>1805</v>
      </c>
      <c r="F143" s="2">
        <v>1880</v>
      </c>
      <c r="G143" s="7">
        <f t="shared" si="4"/>
        <v>75</v>
      </c>
      <c r="H143" s="10" t="s">
        <v>482</v>
      </c>
      <c r="I143" s="10" t="s">
        <v>715</v>
      </c>
    </row>
    <row r="144" spans="2:9" hidden="1" x14ac:dyDescent="0.2">
      <c r="B144" s="10" t="s">
        <v>716</v>
      </c>
      <c r="C144" s="10" t="s">
        <v>479</v>
      </c>
      <c r="D144" s="10" t="s">
        <v>544</v>
      </c>
      <c r="E144" s="2">
        <v>2350</v>
      </c>
      <c r="F144" s="2">
        <v>2360</v>
      </c>
      <c r="G144" s="7">
        <f t="shared" si="4"/>
        <v>10</v>
      </c>
      <c r="H144" s="10"/>
      <c r="I144" s="10"/>
    </row>
    <row r="145" spans="2:16" hidden="1" x14ac:dyDescent="0.2">
      <c r="B145" s="10" t="s">
        <v>717</v>
      </c>
      <c r="C145" s="10" t="s">
        <v>552</v>
      </c>
      <c r="D145" s="10" t="s">
        <v>481</v>
      </c>
      <c r="E145" s="2">
        <v>2010</v>
      </c>
      <c r="F145" s="2">
        <v>2025</v>
      </c>
      <c r="G145" s="7">
        <f t="shared" si="4"/>
        <v>15</v>
      </c>
      <c r="H145" s="10" t="s">
        <v>516</v>
      </c>
      <c r="I145" s="10"/>
    </row>
    <row r="146" spans="2:16" hidden="1" x14ac:dyDescent="0.2">
      <c r="B146" s="10" t="s">
        <v>718</v>
      </c>
      <c r="C146" s="10" t="s">
        <v>552</v>
      </c>
      <c r="D146" s="10" t="s">
        <v>562</v>
      </c>
      <c r="E146" s="2">
        <v>2570</v>
      </c>
      <c r="F146" s="2">
        <v>2620</v>
      </c>
      <c r="G146" s="7">
        <f t="shared" si="4"/>
        <v>50</v>
      </c>
      <c r="H146" s="10" t="s">
        <v>516</v>
      </c>
      <c r="I146" s="10"/>
    </row>
    <row r="147" spans="2:16" hidden="1" x14ac:dyDescent="0.2">
      <c r="B147" s="10" t="s">
        <v>719</v>
      </c>
      <c r="C147" s="10" t="s">
        <v>552</v>
      </c>
      <c r="D147" s="10" t="s">
        <v>565</v>
      </c>
      <c r="E147" s="2">
        <v>1880</v>
      </c>
      <c r="F147" s="2">
        <v>1920</v>
      </c>
      <c r="G147" s="7">
        <f t="shared" si="4"/>
        <v>40</v>
      </c>
      <c r="H147" s="10" t="s">
        <v>106</v>
      </c>
      <c r="I147" s="10"/>
    </row>
    <row r="148" spans="2:16" hidden="1" x14ac:dyDescent="0.2">
      <c r="B148" s="10" t="s">
        <v>179</v>
      </c>
      <c r="C148" s="10" t="s">
        <v>552</v>
      </c>
      <c r="D148" s="10" t="s">
        <v>571</v>
      </c>
      <c r="E148" s="2">
        <v>2300</v>
      </c>
      <c r="F148" s="2">
        <v>2400</v>
      </c>
      <c r="G148" s="7">
        <f t="shared" si="4"/>
        <v>100</v>
      </c>
      <c r="H148" s="10" t="s">
        <v>106</v>
      </c>
      <c r="I148" s="10"/>
    </row>
    <row r="149" spans="2:16" hidden="1" x14ac:dyDescent="0.2">
      <c r="B149" s="10" t="s">
        <v>75</v>
      </c>
      <c r="C149" s="10" t="s">
        <v>552</v>
      </c>
      <c r="D149" s="10" t="s">
        <v>575</v>
      </c>
      <c r="E149" s="2">
        <v>2496</v>
      </c>
      <c r="F149" s="2">
        <v>2690</v>
      </c>
      <c r="G149" s="7">
        <f t="shared" si="4"/>
        <v>194</v>
      </c>
      <c r="H149" s="10" t="s">
        <v>482</v>
      </c>
      <c r="I149" s="10" t="s">
        <v>531</v>
      </c>
    </row>
    <row r="150" spans="2:16" hidden="1" x14ac:dyDescent="0.2">
      <c r="B150" s="10" t="s">
        <v>720</v>
      </c>
      <c r="C150" s="10"/>
      <c r="D150" s="10"/>
      <c r="E150" s="2">
        <v>2515</v>
      </c>
      <c r="F150" s="2">
        <v>2675</v>
      </c>
      <c r="G150" s="7">
        <f t="shared" si="4"/>
        <v>160</v>
      </c>
      <c r="H150" s="10"/>
      <c r="I150" s="10"/>
    </row>
    <row r="151" spans="2:16" hidden="1" x14ac:dyDescent="0.2">
      <c r="B151" s="10" t="s">
        <v>721</v>
      </c>
      <c r="C151" s="10" t="s">
        <v>552</v>
      </c>
      <c r="D151" s="10" t="s">
        <v>722</v>
      </c>
      <c r="E151" s="2">
        <v>5150</v>
      </c>
      <c r="F151" s="2">
        <v>5537.5</v>
      </c>
      <c r="G151" s="7">
        <f t="shared" si="4"/>
        <v>387.5</v>
      </c>
      <c r="H151" s="10"/>
      <c r="I151" s="10"/>
    </row>
    <row r="152" spans="2:16" hidden="1" x14ac:dyDescent="0.2">
      <c r="B152" s="10" t="s">
        <v>723</v>
      </c>
      <c r="C152" s="10" t="s">
        <v>552</v>
      </c>
      <c r="D152" s="10" t="s">
        <v>593</v>
      </c>
      <c r="E152" s="2">
        <v>3550</v>
      </c>
      <c r="F152" s="2">
        <v>3700</v>
      </c>
      <c r="G152" s="7">
        <f t="shared" si="4"/>
        <v>150</v>
      </c>
      <c r="H152" s="10" t="s">
        <v>557</v>
      </c>
      <c r="I152" s="10"/>
    </row>
    <row r="153" spans="2:16" hidden="1" x14ac:dyDescent="0.2">
      <c r="B153" s="10" t="s">
        <v>159</v>
      </c>
      <c r="C153" s="10" t="s">
        <v>479</v>
      </c>
      <c r="D153" s="10" t="s">
        <v>597</v>
      </c>
      <c r="E153" s="2">
        <v>869</v>
      </c>
      <c r="F153" s="2">
        <v>894</v>
      </c>
      <c r="G153" s="7">
        <f t="shared" si="4"/>
        <v>25</v>
      </c>
      <c r="H153" s="10" t="s">
        <v>557</v>
      </c>
      <c r="I153" s="10" t="s">
        <v>724</v>
      </c>
    </row>
    <row r="154" spans="2:16" hidden="1" x14ac:dyDescent="0.2">
      <c r="B154" s="10" t="s">
        <v>725</v>
      </c>
      <c r="C154" s="10" t="s">
        <v>552</v>
      </c>
      <c r="D154" s="10" t="s">
        <v>600</v>
      </c>
      <c r="E154" s="2">
        <v>1432</v>
      </c>
      <c r="F154" s="2">
        <v>1517</v>
      </c>
      <c r="G154" s="7">
        <f t="shared" si="4"/>
        <v>85</v>
      </c>
      <c r="H154" s="10"/>
      <c r="I154" s="10"/>
    </row>
    <row r="155" spans="2:16" hidden="1" x14ac:dyDescent="0.2">
      <c r="B155" s="10" t="s">
        <v>726</v>
      </c>
      <c r="C155" s="10" t="s">
        <v>552</v>
      </c>
      <c r="D155" s="10" t="s">
        <v>602</v>
      </c>
      <c r="E155" s="2">
        <v>1427</v>
      </c>
      <c r="F155" s="2">
        <v>1432</v>
      </c>
      <c r="G155" s="7">
        <f t="shared" si="4"/>
        <v>5</v>
      </c>
      <c r="H155" s="10"/>
      <c r="I155" s="10"/>
    </row>
    <row r="156" spans="2:16" hidden="1" x14ac:dyDescent="0.2">
      <c r="B156" s="10" t="s">
        <v>727</v>
      </c>
      <c r="C156" s="10" t="s">
        <v>552</v>
      </c>
      <c r="D156" s="10" t="s">
        <v>728</v>
      </c>
      <c r="E156" s="2">
        <v>2483.5</v>
      </c>
      <c r="F156" s="2">
        <v>2489.3000000000002</v>
      </c>
      <c r="G156" s="7">
        <f t="shared" si="4"/>
        <v>5.8000000000001819</v>
      </c>
      <c r="H156" s="10"/>
      <c r="I156" s="10"/>
      <c r="P156" s="6">
        <f>IF(TRIM(G3)="",_xlfn.XLOOKUP(IF(AND(LEFT(TRIM($I$3),1)&lt;&gt;"b",LEFT(TRIM($I$3),1)&lt;&gt;"n"),TEXT($I$3,0),TEXT(RIGHT(TRIM($I$3),LEN($I$3)-1),0)),M181:M197,N181:N197,0),G3)</f>
        <v>0</v>
      </c>
    </row>
    <row r="157" spans="2:16" hidden="1" x14ac:dyDescent="0.2">
      <c r="B157" s="10" t="s">
        <v>729</v>
      </c>
      <c r="C157" s="10" t="s">
        <v>479</v>
      </c>
      <c r="D157" s="10" t="s">
        <v>608</v>
      </c>
      <c r="E157" s="2">
        <v>2110</v>
      </c>
      <c r="F157" s="2">
        <v>2200</v>
      </c>
      <c r="G157" s="7">
        <f t="shared" si="4"/>
        <v>90</v>
      </c>
      <c r="H157" s="10"/>
      <c r="I157" s="10"/>
    </row>
    <row r="158" spans="2:16" hidden="1" x14ac:dyDescent="0.2">
      <c r="B158" s="10" t="s">
        <v>730</v>
      </c>
      <c r="C158" s="10" t="s">
        <v>479</v>
      </c>
      <c r="D158" s="10" t="s">
        <v>610</v>
      </c>
      <c r="E158" s="2">
        <v>2110</v>
      </c>
      <c r="F158" s="2">
        <v>2200</v>
      </c>
      <c r="G158" s="7">
        <f t="shared" si="4"/>
        <v>90</v>
      </c>
      <c r="H158" s="10" t="s">
        <v>557</v>
      </c>
      <c r="I158" s="10" t="s">
        <v>497</v>
      </c>
    </row>
    <row r="159" spans="2:16" hidden="1" x14ac:dyDescent="0.2">
      <c r="B159" s="10" t="s">
        <v>731</v>
      </c>
      <c r="C159" s="10" t="s">
        <v>615</v>
      </c>
      <c r="D159" s="10" t="s">
        <v>732</v>
      </c>
      <c r="E159" s="2">
        <v>738</v>
      </c>
      <c r="F159" s="2">
        <v>748</v>
      </c>
      <c r="G159" s="7">
        <f t="shared" si="4"/>
        <v>10</v>
      </c>
      <c r="H159" s="10"/>
      <c r="I159" s="10"/>
    </row>
    <row r="160" spans="2:16" hidden="1" x14ac:dyDescent="0.2">
      <c r="B160" s="10" t="s">
        <v>204</v>
      </c>
      <c r="C160" s="10" t="s">
        <v>479</v>
      </c>
      <c r="D160" s="10" t="s">
        <v>562</v>
      </c>
      <c r="E160" s="2">
        <v>2620</v>
      </c>
      <c r="F160" s="2">
        <v>2690</v>
      </c>
      <c r="G160" s="7">
        <f t="shared" si="4"/>
        <v>70</v>
      </c>
      <c r="H160" s="10" t="s">
        <v>516</v>
      </c>
      <c r="I160" s="10"/>
    </row>
    <row r="161" spans="2:9" hidden="1" x14ac:dyDescent="0.2">
      <c r="B161" s="10" t="s">
        <v>733</v>
      </c>
      <c r="C161" s="10" t="s">
        <v>529</v>
      </c>
      <c r="D161" s="10" t="s">
        <v>624</v>
      </c>
      <c r="E161" s="2">
        <v>1995</v>
      </c>
      <c r="F161" s="2">
        <v>2020</v>
      </c>
      <c r="G161" s="7">
        <f t="shared" si="4"/>
        <v>25</v>
      </c>
      <c r="H161" s="10" t="s">
        <v>557</v>
      </c>
      <c r="I161" s="10"/>
    </row>
    <row r="162" spans="2:9" hidden="1" x14ac:dyDescent="0.2">
      <c r="B162" s="10" t="s">
        <v>734</v>
      </c>
      <c r="C162" s="10" t="s">
        <v>529</v>
      </c>
      <c r="D162" s="10" t="s">
        <v>530</v>
      </c>
      <c r="E162" s="2">
        <v>617</v>
      </c>
      <c r="F162" s="2">
        <v>652</v>
      </c>
      <c r="G162" s="7">
        <f t="shared" si="4"/>
        <v>35</v>
      </c>
      <c r="H162" s="10" t="s">
        <v>557</v>
      </c>
      <c r="I162" s="10" t="s">
        <v>735</v>
      </c>
    </row>
    <row r="163" spans="2:9" hidden="1" x14ac:dyDescent="0.2">
      <c r="B163" s="10" t="s">
        <v>736</v>
      </c>
      <c r="C163" s="10" t="s">
        <v>479</v>
      </c>
      <c r="D163" s="10" t="s">
        <v>633</v>
      </c>
      <c r="E163" s="2">
        <v>1475</v>
      </c>
      <c r="F163" s="2">
        <v>1518</v>
      </c>
      <c r="G163" s="7">
        <f t="shared" si="4"/>
        <v>43</v>
      </c>
      <c r="H163" s="10" t="s">
        <v>557</v>
      </c>
      <c r="I163" s="10"/>
    </row>
    <row r="164" spans="2:9" hidden="1" x14ac:dyDescent="0.2">
      <c r="B164" s="10" t="s">
        <v>737</v>
      </c>
      <c r="C164" s="10" t="s">
        <v>539</v>
      </c>
      <c r="D164" s="10" t="s">
        <v>600</v>
      </c>
      <c r="E164" s="2">
        <v>1432</v>
      </c>
      <c r="F164" s="2">
        <v>1517</v>
      </c>
      <c r="G164" s="7">
        <f t="shared" si="4"/>
        <v>85</v>
      </c>
      <c r="H164" s="10" t="s">
        <v>557</v>
      </c>
      <c r="I164" s="10"/>
    </row>
    <row r="165" spans="2:9" hidden="1" x14ac:dyDescent="0.2">
      <c r="B165" s="10" t="s">
        <v>738</v>
      </c>
      <c r="C165" s="10" t="s">
        <v>539</v>
      </c>
      <c r="D165" s="10" t="s">
        <v>636</v>
      </c>
      <c r="E165" s="2">
        <v>1427</v>
      </c>
      <c r="F165" s="2">
        <v>1432</v>
      </c>
      <c r="G165" s="7">
        <f t="shared" ref="G165:G178" si="5">F165-E165</f>
        <v>5</v>
      </c>
      <c r="H165" s="10" t="s">
        <v>557</v>
      </c>
      <c r="I165" s="10"/>
    </row>
    <row r="166" spans="2:9" hidden="1" x14ac:dyDescent="0.2">
      <c r="B166" s="238" t="s">
        <v>240</v>
      </c>
      <c r="C166" s="238" t="s">
        <v>552</v>
      </c>
      <c r="D166" s="238" t="s">
        <v>583</v>
      </c>
      <c r="E166" s="248">
        <v>3300</v>
      </c>
      <c r="F166" s="248">
        <v>4200</v>
      </c>
      <c r="G166" s="239">
        <f t="shared" si="5"/>
        <v>900</v>
      </c>
      <c r="H166" s="238" t="s">
        <v>482</v>
      </c>
      <c r="I166" s="238" t="s">
        <v>739</v>
      </c>
    </row>
    <row r="167" spans="2:9" hidden="1" x14ac:dyDescent="0.2">
      <c r="B167" s="10" t="s">
        <v>740</v>
      </c>
      <c r="C167" s="10"/>
      <c r="D167" s="10"/>
      <c r="E167" s="7">
        <v>3700</v>
      </c>
      <c r="F167" s="7">
        <v>3980</v>
      </c>
      <c r="G167" s="7">
        <f t="shared" si="5"/>
        <v>280</v>
      </c>
      <c r="H167" s="10"/>
      <c r="I167" s="10"/>
    </row>
    <row r="168" spans="2:9" hidden="1" x14ac:dyDescent="0.2">
      <c r="B168" s="10" t="s">
        <v>201</v>
      </c>
      <c r="C168" s="10" t="s">
        <v>552</v>
      </c>
      <c r="D168" s="10"/>
      <c r="E168" s="2">
        <v>3300</v>
      </c>
      <c r="F168" s="2">
        <v>3800</v>
      </c>
      <c r="G168" s="7">
        <f t="shared" si="5"/>
        <v>500</v>
      </c>
      <c r="H168" s="10" t="s">
        <v>741</v>
      </c>
      <c r="I168" s="10"/>
    </row>
    <row r="169" spans="2:9" hidden="1" x14ac:dyDescent="0.2">
      <c r="B169" s="10" t="s">
        <v>742</v>
      </c>
      <c r="C169" s="10" t="s">
        <v>552</v>
      </c>
      <c r="D169" s="10" t="s">
        <v>583</v>
      </c>
      <c r="E169" s="2">
        <v>4400</v>
      </c>
      <c r="F169" s="2">
        <v>5000</v>
      </c>
      <c r="G169" s="7">
        <f t="shared" si="5"/>
        <v>600</v>
      </c>
      <c r="H169" s="10"/>
      <c r="I169" s="10"/>
    </row>
    <row r="170" spans="2:9" hidden="1" x14ac:dyDescent="0.2">
      <c r="B170" s="10" t="s">
        <v>742</v>
      </c>
      <c r="C170" s="10" t="s">
        <v>552</v>
      </c>
      <c r="D170" s="10" t="s">
        <v>583</v>
      </c>
      <c r="E170" s="2">
        <v>4400</v>
      </c>
      <c r="F170" s="2">
        <v>5000</v>
      </c>
      <c r="G170" s="7">
        <f t="shared" si="5"/>
        <v>600</v>
      </c>
      <c r="H170" s="10" t="s">
        <v>743</v>
      </c>
      <c r="I170" s="10" t="s">
        <v>744</v>
      </c>
    </row>
    <row r="171" spans="2:9" hidden="1" x14ac:dyDescent="0.2">
      <c r="B171" s="10" t="s">
        <v>190</v>
      </c>
      <c r="C171" s="10" t="s">
        <v>479</v>
      </c>
      <c r="D171" s="10" t="s">
        <v>670</v>
      </c>
      <c r="E171" s="2">
        <v>925</v>
      </c>
      <c r="F171" s="2">
        <v>960</v>
      </c>
      <c r="G171" s="7">
        <f t="shared" si="5"/>
        <v>35</v>
      </c>
      <c r="H171" s="10" t="s">
        <v>482</v>
      </c>
      <c r="I171" s="10"/>
    </row>
    <row r="172" spans="2:9" hidden="1" x14ac:dyDescent="0.2">
      <c r="B172" s="10" t="s">
        <v>745</v>
      </c>
      <c r="C172" s="10" t="s">
        <v>552</v>
      </c>
      <c r="D172" s="10" t="s">
        <v>575</v>
      </c>
      <c r="E172" s="2">
        <v>2496</v>
      </c>
      <c r="F172" s="2">
        <v>2690</v>
      </c>
      <c r="G172" s="7">
        <f t="shared" si="5"/>
        <v>194</v>
      </c>
      <c r="H172" s="10"/>
      <c r="I172" s="10"/>
    </row>
    <row r="173" spans="2:9" hidden="1" x14ac:dyDescent="0.2">
      <c r="B173" s="10" t="s">
        <v>746</v>
      </c>
      <c r="C173" s="10" t="s">
        <v>529</v>
      </c>
      <c r="D173" s="10" t="s">
        <v>683</v>
      </c>
      <c r="E173" s="2">
        <v>1427</v>
      </c>
      <c r="F173" s="2">
        <v>1432</v>
      </c>
      <c r="G173" s="7">
        <f t="shared" si="5"/>
        <v>5</v>
      </c>
      <c r="H173" s="10"/>
      <c r="I173" s="10"/>
    </row>
    <row r="174" spans="2:9" hidden="1" x14ac:dyDescent="0.2">
      <c r="B174" s="10" t="s">
        <v>747</v>
      </c>
      <c r="C174" s="10" t="s">
        <v>529</v>
      </c>
      <c r="D174" s="10" t="s">
        <v>683</v>
      </c>
      <c r="E174" s="2">
        <v>1432</v>
      </c>
      <c r="F174" s="2">
        <v>1517</v>
      </c>
      <c r="G174" s="7">
        <f t="shared" si="5"/>
        <v>85</v>
      </c>
      <c r="H174" s="10"/>
      <c r="I174" s="10"/>
    </row>
    <row r="175" spans="2:9" hidden="1" x14ac:dyDescent="0.2">
      <c r="B175" s="10" t="s">
        <v>748</v>
      </c>
      <c r="C175" s="10" t="s">
        <v>529</v>
      </c>
      <c r="D175" s="10" t="s">
        <v>686</v>
      </c>
      <c r="E175" s="2">
        <v>1427</v>
      </c>
      <c r="F175" s="2">
        <v>1432</v>
      </c>
      <c r="G175" s="220">
        <f t="shared" si="5"/>
        <v>5</v>
      </c>
      <c r="H175" s="10"/>
      <c r="I175" s="10"/>
    </row>
    <row r="176" spans="2:9" hidden="1" x14ac:dyDescent="0.2">
      <c r="B176" s="10" t="s">
        <v>749</v>
      </c>
      <c r="C176" s="10" t="s">
        <v>529</v>
      </c>
      <c r="D176" s="10" t="s">
        <v>686</v>
      </c>
      <c r="E176" s="2">
        <v>1432</v>
      </c>
      <c r="F176" s="2">
        <v>1517</v>
      </c>
      <c r="G176" s="220">
        <f t="shared" si="5"/>
        <v>85</v>
      </c>
      <c r="H176" s="10"/>
      <c r="I176" s="10"/>
    </row>
    <row r="177" spans="2:14" hidden="1" x14ac:dyDescent="0.2">
      <c r="B177" s="10" t="s">
        <v>750</v>
      </c>
      <c r="C177" s="10"/>
      <c r="D177" s="10"/>
      <c r="E177" s="2">
        <v>6425</v>
      </c>
      <c r="F177" s="2">
        <v>7125</v>
      </c>
      <c r="G177" s="220">
        <f t="shared" si="5"/>
        <v>700</v>
      </c>
      <c r="H177" s="10"/>
      <c r="I177" s="10"/>
    </row>
    <row r="178" spans="2:14" hidden="1" x14ac:dyDescent="0.2">
      <c r="B178" s="10"/>
      <c r="C178" s="10"/>
      <c r="D178" s="10"/>
      <c r="E178" s="22">
        <v>-100</v>
      </c>
      <c r="F178" s="22">
        <v>-100</v>
      </c>
      <c r="G178" s="7">
        <f t="shared" si="5"/>
        <v>0</v>
      </c>
      <c r="H178" s="10"/>
      <c r="I178" s="10"/>
    </row>
    <row r="181" spans="2:14" x14ac:dyDescent="0.2">
      <c r="M181" s="5" t="s">
        <v>751</v>
      </c>
      <c r="N181" s="2">
        <v>3300</v>
      </c>
    </row>
    <row r="182" spans="2:14" x14ac:dyDescent="0.2">
      <c r="M182" s="5" t="s">
        <v>752</v>
      </c>
      <c r="N182" s="7"/>
    </row>
    <row r="183" spans="2:14" x14ac:dyDescent="0.2">
      <c r="M183" s="5" t="s">
        <v>753</v>
      </c>
      <c r="N183" s="7"/>
    </row>
    <row r="184" spans="2:14" x14ac:dyDescent="0.2">
      <c r="M184" s="5" t="s">
        <v>754</v>
      </c>
      <c r="N184" s="7"/>
    </row>
    <row r="185" spans="2:14" x14ac:dyDescent="0.2">
      <c r="M185" s="5" t="s">
        <v>755</v>
      </c>
      <c r="N185" s="7"/>
    </row>
    <row r="186" spans="2:14" x14ac:dyDescent="0.2">
      <c r="M186" s="5" t="s">
        <v>756</v>
      </c>
      <c r="N186" s="2"/>
    </row>
    <row r="187" spans="2:14" x14ac:dyDescent="0.2">
      <c r="M187" s="5" t="s">
        <v>751</v>
      </c>
      <c r="N187" s="7"/>
    </row>
    <row r="188" spans="2:14" x14ac:dyDescent="0.2">
      <c r="M188" s="5" t="s">
        <v>757</v>
      </c>
      <c r="N188" s="7"/>
    </row>
    <row r="189" spans="2:14" x14ac:dyDescent="0.2">
      <c r="M189" s="5" t="s">
        <v>758</v>
      </c>
      <c r="N189" s="7"/>
    </row>
    <row r="190" spans="2:14" x14ac:dyDescent="0.2">
      <c r="M190" s="5" t="s">
        <v>759</v>
      </c>
      <c r="N190" s="7"/>
    </row>
    <row r="191" spans="2:14" x14ac:dyDescent="0.2">
      <c r="M191" s="5" t="s">
        <v>760</v>
      </c>
      <c r="N191" s="7"/>
    </row>
    <row r="192" spans="2:14" x14ac:dyDescent="0.2">
      <c r="M192" s="5" t="s">
        <v>761</v>
      </c>
      <c r="N192" s="2"/>
    </row>
    <row r="193" spans="13:14" x14ac:dyDescent="0.2">
      <c r="M193" s="5" t="s">
        <v>762</v>
      </c>
      <c r="N193" s="7"/>
    </row>
    <row r="194" spans="13:14" x14ac:dyDescent="0.2">
      <c r="M194" s="5" t="s">
        <v>763</v>
      </c>
      <c r="N194" s="7"/>
    </row>
    <row r="195" spans="13:14" x14ac:dyDescent="0.2">
      <c r="M195" s="5" t="s">
        <v>764</v>
      </c>
      <c r="N195" s="7"/>
    </row>
    <row r="196" spans="13:14" x14ac:dyDescent="0.2">
      <c r="M196" s="5" t="s">
        <v>765</v>
      </c>
      <c r="N196" s="7"/>
    </row>
    <row r="197" spans="13:14" x14ac:dyDescent="0.2">
      <c r="M197" s="5" t="s">
        <v>766</v>
      </c>
      <c r="N197" s="7"/>
    </row>
    <row r="198" spans="13:14" x14ac:dyDescent="0.2">
      <c r="M198" s="5" t="s">
        <v>767</v>
      </c>
    </row>
    <row r="199" spans="13:14" x14ac:dyDescent="0.2">
      <c r="M199" s="5" t="s">
        <v>768</v>
      </c>
    </row>
    <row r="200" spans="13:14" x14ac:dyDescent="0.2">
      <c r="M200" s="5" t="s">
        <v>769</v>
      </c>
    </row>
    <row r="201" spans="13:14" x14ac:dyDescent="0.2">
      <c r="M201" s="5" t="s">
        <v>770</v>
      </c>
    </row>
    <row r="202" spans="13:14" x14ac:dyDescent="0.2">
      <c r="M202" s="5" t="s">
        <v>771</v>
      </c>
    </row>
    <row r="203" spans="13:14" x14ac:dyDescent="0.2">
      <c r="M203" s="5" t="s">
        <v>772</v>
      </c>
    </row>
    <row r="204" spans="13:14" x14ac:dyDescent="0.2">
      <c r="M204" s="5" t="s">
        <v>771</v>
      </c>
    </row>
    <row r="205" spans="13:14" x14ac:dyDescent="0.2">
      <c r="M205" s="5" t="s">
        <v>773</v>
      </c>
    </row>
    <row r="206" spans="13:14" x14ac:dyDescent="0.2">
      <c r="M206" s="5" t="s">
        <v>774</v>
      </c>
    </row>
    <row r="207" spans="13:14" x14ac:dyDescent="0.2">
      <c r="M207" s="5" t="s">
        <v>775</v>
      </c>
    </row>
    <row r="208" spans="13:14" x14ac:dyDescent="0.2">
      <c r="M208" s="5" t="s">
        <v>776</v>
      </c>
    </row>
    <row r="209" spans="13:13" x14ac:dyDescent="0.2">
      <c r="M209" s="5" t="s">
        <v>776</v>
      </c>
    </row>
    <row r="210" spans="13:13" x14ac:dyDescent="0.2">
      <c r="M210" s="5" t="s">
        <v>777</v>
      </c>
    </row>
  </sheetData>
  <autoFilter ref="B4:I178" xr:uid="{03E198E7-FF13-471D-8184-A9E2D9878969}">
    <filterColumn colId="0">
      <filters>
        <filter val="B1"/>
        <filter val="B10"/>
        <filter val="B11"/>
        <filter val="B12"/>
        <filter val="B13"/>
        <filter val="B14"/>
        <filter val="B17"/>
        <filter val="B18"/>
        <filter val="B19"/>
      </filters>
    </filterColumn>
    <sortState xmlns:xlrd2="http://schemas.microsoft.com/office/spreadsheetml/2017/richdata2" ref="B5:I178">
      <sortCondition ref="B4:B178"/>
    </sortState>
  </autoFilter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2E2E8-78B4-4A61-ABC8-C0F6B7B88ADC}">
  <sheetPr codeName="Sheet7"/>
  <dimension ref="A1:AI96"/>
  <sheetViews>
    <sheetView showGridLines="0" zoomScaleNormal="100" workbookViewId="0">
      <selection activeCell="K11" sqref="K11"/>
    </sheetView>
  </sheetViews>
  <sheetFormatPr defaultColWidth="8.75" defaultRowHeight="20.25" customHeight="1" x14ac:dyDescent="0.2"/>
  <cols>
    <col min="1" max="2" width="2.75" style="17" customWidth="1"/>
    <col min="3" max="3" width="16" style="17" bestFit="1" customWidth="1"/>
    <col min="4" max="4" width="14" style="17" customWidth="1"/>
    <col min="5" max="9" width="9.75" style="17" customWidth="1"/>
    <col min="10" max="10" width="11.75" style="17" customWidth="1"/>
    <col min="11" max="12" width="9.75" style="48" customWidth="1"/>
    <col min="13" max="13" width="9.75" style="17" customWidth="1"/>
    <col min="14" max="14" width="10.25" style="17" customWidth="1"/>
    <col min="15" max="15" width="13.25" style="121" customWidth="1"/>
    <col min="16" max="17" width="9.75" style="17" customWidth="1"/>
    <col min="18" max="18" width="21" style="210" customWidth="1"/>
    <col min="19" max="19" width="12" style="19" customWidth="1"/>
    <col min="20" max="20" width="15.125" style="17" customWidth="1"/>
    <col min="21" max="21" width="23.625" style="17" customWidth="1"/>
    <col min="22" max="22" width="28.125" style="17" customWidth="1"/>
    <col min="23" max="23" width="12.25" style="18" customWidth="1"/>
    <col min="24" max="26" width="11.25" style="17" hidden="1" customWidth="1"/>
    <col min="27" max="27" width="12.25" style="18" hidden="1" customWidth="1"/>
    <col min="28" max="29" width="11.25" style="17" hidden="1" customWidth="1"/>
    <col min="30" max="30" width="19.625" style="17" hidden="1" customWidth="1"/>
    <col min="31" max="31" width="19.125" style="17" hidden="1" customWidth="1"/>
    <col min="32" max="33" width="8.75" style="17" hidden="1" customWidth="1"/>
    <col min="34" max="16384" width="8.75" style="17"/>
  </cols>
  <sheetData>
    <row r="1" spans="1:35" ht="3.75" customHeight="1" thickBot="1" x14ac:dyDescent="0.25">
      <c r="C1" s="18"/>
      <c r="H1" s="48"/>
      <c r="K1" s="19"/>
      <c r="L1" s="19"/>
      <c r="O1" s="120"/>
      <c r="Q1" s="19"/>
      <c r="R1" s="17"/>
      <c r="S1" s="17"/>
    </row>
    <row r="2" spans="1:35" ht="13.5" customHeight="1" x14ac:dyDescent="0.2">
      <c r="B2" s="326"/>
      <c r="C2" s="327"/>
      <c r="D2" s="328"/>
      <c r="E2" s="329" t="s">
        <v>778</v>
      </c>
      <c r="F2" s="330" t="s">
        <v>779</v>
      </c>
      <c r="G2" s="326"/>
      <c r="H2" s="326"/>
      <c r="I2" s="326"/>
      <c r="J2" s="331" t="s">
        <v>780</v>
      </c>
      <c r="K2" s="332"/>
      <c r="L2" s="332"/>
      <c r="M2" s="326"/>
      <c r="N2" s="326"/>
      <c r="O2" s="333"/>
      <c r="P2" s="326"/>
      <c r="Q2" s="334"/>
      <c r="R2" s="326"/>
      <c r="S2" s="326"/>
      <c r="T2" s="326"/>
      <c r="U2" s="326"/>
      <c r="V2" s="326"/>
      <c r="W2" s="327"/>
      <c r="X2" s="326"/>
      <c r="Y2" s="326"/>
      <c r="Z2" s="334" t="s">
        <v>781</v>
      </c>
      <c r="AA2" s="327"/>
      <c r="AB2" s="335">
        <v>1</v>
      </c>
      <c r="AC2" s="334"/>
      <c r="AD2" s="334"/>
      <c r="AE2" s="19"/>
    </row>
    <row r="3" spans="1:35" s="20" customFormat="1" ht="13.5" customHeight="1" thickBot="1" x14ac:dyDescent="0.25">
      <c r="A3" s="17"/>
      <c r="B3" s="328"/>
      <c r="C3" s="336"/>
      <c r="D3" s="328"/>
      <c r="E3" s="337"/>
      <c r="F3" s="338"/>
      <c r="G3" s="328"/>
      <c r="H3" s="328"/>
      <c r="I3" s="328"/>
      <c r="J3" s="331" t="s">
        <v>782</v>
      </c>
      <c r="K3" s="339"/>
      <c r="L3" s="339"/>
      <c r="M3" s="340"/>
      <c r="N3" s="340"/>
      <c r="O3" s="341"/>
      <c r="P3" s="328"/>
      <c r="Q3" s="340"/>
      <c r="R3" s="328"/>
      <c r="S3" s="328"/>
      <c r="T3" s="342"/>
      <c r="U3" s="328"/>
      <c r="V3" s="328"/>
      <c r="W3" s="343"/>
      <c r="X3" s="328"/>
      <c r="Y3" s="340"/>
      <c r="Z3" s="328"/>
      <c r="AA3" s="343"/>
      <c r="AB3" s="328"/>
      <c r="AC3" s="328"/>
      <c r="AD3" s="328"/>
      <c r="AI3" s="17"/>
    </row>
    <row r="4" spans="1:35" s="20" customFormat="1" ht="13.5" customHeight="1" x14ac:dyDescent="0.2">
      <c r="A4" s="17"/>
      <c r="B4" s="344"/>
      <c r="C4" s="328"/>
      <c r="D4" s="345"/>
      <c r="E4" s="345"/>
      <c r="F4" s="345"/>
      <c r="G4" s="328"/>
      <c r="H4" s="328"/>
      <c r="I4" s="328"/>
      <c r="J4" s="346" t="s">
        <v>783</v>
      </c>
      <c r="K4" s="339"/>
      <c r="L4" s="339"/>
      <c r="M4" s="340"/>
      <c r="N4" s="340"/>
      <c r="O4" s="347"/>
      <c r="P4" s="328"/>
      <c r="Q4" s="340"/>
      <c r="R4" s="328"/>
      <c r="S4" s="328"/>
      <c r="T4" s="328"/>
      <c r="U4" s="328"/>
      <c r="V4" s="328"/>
      <c r="W4" s="343"/>
      <c r="X4" s="328"/>
      <c r="Y4" s="340"/>
      <c r="Z4" s="328"/>
      <c r="AA4" s="343"/>
      <c r="AB4" s="328"/>
      <c r="AC4" s="328"/>
      <c r="AD4" s="328"/>
    </row>
    <row r="5" spans="1:35" s="20" customFormat="1" ht="15" customHeight="1" x14ac:dyDescent="0.2">
      <c r="A5" s="17"/>
      <c r="B5" s="344"/>
      <c r="C5" s="328"/>
      <c r="D5" s="348"/>
      <c r="E5" s="348"/>
      <c r="F5" s="348"/>
      <c r="G5" s="328"/>
      <c r="H5" s="328"/>
      <c r="I5" s="328"/>
      <c r="J5" s="349"/>
      <c r="K5" s="339"/>
      <c r="L5" s="339"/>
      <c r="M5" s="340"/>
      <c r="N5" s="340"/>
      <c r="O5" s="347"/>
      <c r="P5" s="328"/>
      <c r="Q5" s="340"/>
      <c r="R5" s="328"/>
      <c r="S5" s="328"/>
      <c r="T5" s="328"/>
      <c r="U5" s="328"/>
      <c r="V5" s="328"/>
      <c r="W5" s="343"/>
      <c r="X5" s="328"/>
      <c r="Y5" s="340"/>
      <c r="Z5" s="328"/>
      <c r="AA5" s="343"/>
      <c r="AB5" s="328"/>
      <c r="AC5" s="350" t="s">
        <v>784</v>
      </c>
      <c r="AD5" s="328"/>
    </row>
    <row r="6" spans="1:35" s="20" customFormat="1" ht="35.25" customHeight="1" x14ac:dyDescent="0.2">
      <c r="A6" s="17"/>
      <c r="B6" s="322" t="s">
        <v>48</v>
      </c>
      <c r="C6" s="87" t="s">
        <v>49</v>
      </c>
      <c r="D6" s="89" t="s">
        <v>785</v>
      </c>
      <c r="E6" s="88" t="s">
        <v>71</v>
      </c>
      <c r="F6" s="88" t="s">
        <v>72</v>
      </c>
      <c r="G6" s="299" t="s">
        <v>786</v>
      </c>
      <c r="H6" s="300"/>
      <c r="I6" s="88" t="s">
        <v>787</v>
      </c>
      <c r="J6" s="299" t="s">
        <v>788</v>
      </c>
      <c r="K6" s="300"/>
      <c r="L6" s="323" t="s">
        <v>789</v>
      </c>
      <c r="M6" s="89" t="s">
        <v>73</v>
      </c>
      <c r="N6" s="89" t="s">
        <v>57</v>
      </c>
      <c r="O6" s="324" t="s">
        <v>790</v>
      </c>
      <c r="P6" s="88" t="s">
        <v>59</v>
      </c>
      <c r="Q6" s="294" t="s">
        <v>60</v>
      </c>
      <c r="R6" s="295"/>
      <c r="S6" s="89" t="s">
        <v>61</v>
      </c>
      <c r="T6" s="87" t="s">
        <v>74</v>
      </c>
      <c r="U6" s="87" t="s">
        <v>63</v>
      </c>
      <c r="V6" s="87" t="s">
        <v>64</v>
      </c>
      <c r="W6" s="325" t="s">
        <v>791</v>
      </c>
      <c r="X6" s="351" t="s">
        <v>792</v>
      </c>
      <c r="Y6" s="352" t="s">
        <v>793</v>
      </c>
      <c r="Z6" s="351" t="s">
        <v>64</v>
      </c>
      <c r="AA6" s="351" t="s">
        <v>794</v>
      </c>
      <c r="AB6" s="351" t="s">
        <v>795</v>
      </c>
      <c r="AC6" s="351" t="s">
        <v>796</v>
      </c>
      <c r="AD6" s="351" t="s">
        <v>797</v>
      </c>
      <c r="AE6" s="205"/>
    </row>
    <row r="7" spans="1:35" s="216" customFormat="1" ht="15" customHeight="1" x14ac:dyDescent="0.2">
      <c r="A7" s="214"/>
      <c r="B7" s="305" t="str">
        <f>IF(OR(X7="",X7=0),"",IF(OR(D7="Production",D7="EOL or NRND"),HYPERLINK(X7,"^"),IF(X7&lt;&gt;"-",IFERROR(IF(#REF!="",HYPERLINK(X7,"&lt;"),""),""),"")))</f>
        <v>^</v>
      </c>
      <c r="C7" s="306" t="s">
        <v>285</v>
      </c>
      <c r="D7" s="307" t="s">
        <v>468</v>
      </c>
      <c r="E7" s="308">
        <v>850</v>
      </c>
      <c r="F7" s="308">
        <v>950</v>
      </c>
      <c r="G7" s="309">
        <v>148.31644218538958</v>
      </c>
      <c r="H7" s="310">
        <v>51.711892990699383</v>
      </c>
      <c r="I7" s="311">
        <v>8.5</v>
      </c>
      <c r="J7" s="309">
        <f t="shared" ref="J7:J34" si="0">IF(OR(AND($AB$2=1,OR(E7&lt;$F$3+10,$F$3=""),OR(F7&gt;$E$3-10,$E$3="-")),AND($AB$2=2,AND(E7&lt;=$E$3+10,$E$3&lt;&gt;"-"),AND(F7&gt;=$F$3-10,$F$3&lt;&gt;"-",$F$3&lt;&gt;0))),Y7,0.001)</f>
        <v>1050</v>
      </c>
      <c r="K7" s="312">
        <f>IF(L7="Rx",VALUE(LEFT(VLOOKUP($C7,#REF!,COLUMN(#REF!)-1,FALSE),4)),10*LOG(J7*1000))</f>
        <v>60.211892990699383</v>
      </c>
      <c r="L7" s="309" t="s">
        <v>76</v>
      </c>
      <c r="M7" s="313" t="s">
        <v>977</v>
      </c>
      <c r="N7" s="314" t="s">
        <v>9</v>
      </c>
      <c r="O7" s="315" t="s">
        <v>469</v>
      </c>
      <c r="P7" s="316">
        <v>21.8</v>
      </c>
      <c r="Q7" s="317">
        <v>0.66</v>
      </c>
      <c r="R7" s="318" t="s">
        <v>111</v>
      </c>
      <c r="S7" s="315" t="s">
        <v>140</v>
      </c>
      <c r="T7" s="318" t="s">
        <v>114</v>
      </c>
      <c r="U7" s="318" t="s">
        <v>115</v>
      </c>
      <c r="V7" s="319" t="s">
        <v>134</v>
      </c>
      <c r="W7" s="318" t="s">
        <v>127</v>
      </c>
      <c r="X7" s="319" t="s">
        <v>286</v>
      </c>
      <c r="Y7" s="309">
        <v>1050</v>
      </c>
      <c r="Z7" s="319" t="s">
        <v>134</v>
      </c>
      <c r="AA7" s="315" t="s">
        <v>46</v>
      </c>
      <c r="AB7" s="353" t="s">
        <v>46</v>
      </c>
      <c r="AC7" s="353">
        <v>44091</v>
      </c>
      <c r="AD7" s="353" t="s">
        <v>98</v>
      </c>
      <c r="AE7" s="215"/>
      <c r="AG7" s="217"/>
    </row>
    <row r="8" spans="1:35" s="216" customFormat="1" ht="15" customHeight="1" x14ac:dyDescent="0.2">
      <c r="A8" s="214"/>
      <c r="B8" s="305" t="str">
        <f>IF(OR(X8="",X8=0),"",IF(OR(D8="Production",D8="EOL or NRND"),HYPERLINK(X8,"^"),IF(X8&lt;&gt;"-",IFERROR(IF(#REF!="",HYPERLINK(X8,"&lt;"),""),""),"")))</f>
        <v>^</v>
      </c>
      <c r="C8" s="306" t="s">
        <v>162</v>
      </c>
      <c r="D8" s="307" t="s">
        <v>468</v>
      </c>
      <c r="E8" s="308">
        <v>960</v>
      </c>
      <c r="F8" s="308">
        <v>1215</v>
      </c>
      <c r="G8" s="309">
        <v>141.25375446227577</v>
      </c>
      <c r="H8" s="310">
        <v>51.5</v>
      </c>
      <c r="I8" s="311">
        <v>8.5</v>
      </c>
      <c r="J8" s="309">
        <f t="shared" si="0"/>
        <v>1000</v>
      </c>
      <c r="K8" s="312">
        <f>IF(L8="Rx",VALUE(LEFT(VLOOKUP($C8,#REF!,COLUMN(#REF!)-1,FALSE),4)),10*LOG(J8*1000))</f>
        <v>60</v>
      </c>
      <c r="L8" s="309" t="s">
        <v>76</v>
      </c>
      <c r="M8" s="313" t="s">
        <v>977</v>
      </c>
      <c r="N8" s="314" t="s">
        <v>9</v>
      </c>
      <c r="O8" s="315" t="s">
        <v>469</v>
      </c>
      <c r="P8" s="316">
        <v>17.399999999999999</v>
      </c>
      <c r="Q8" s="317">
        <v>0.52200000000000002</v>
      </c>
      <c r="R8" s="318" t="s">
        <v>111</v>
      </c>
      <c r="S8" s="315" t="s">
        <v>140</v>
      </c>
      <c r="T8" s="318" t="s">
        <v>114</v>
      </c>
      <c r="U8" s="318" t="s">
        <v>115</v>
      </c>
      <c r="V8" s="319" t="s">
        <v>134</v>
      </c>
      <c r="W8" s="318" t="s">
        <v>135</v>
      </c>
      <c r="X8" s="319" t="s">
        <v>825</v>
      </c>
      <c r="Y8" s="309">
        <v>1000</v>
      </c>
      <c r="Z8" s="319" t="s">
        <v>134</v>
      </c>
      <c r="AA8" s="315" t="s">
        <v>46</v>
      </c>
      <c r="AB8" s="353" t="s">
        <v>46</v>
      </c>
      <c r="AC8" s="353">
        <v>42242</v>
      </c>
      <c r="AD8" s="353" t="s">
        <v>98</v>
      </c>
      <c r="AE8" s="215"/>
      <c r="AG8" s="217"/>
    </row>
    <row r="9" spans="1:35" s="216" customFormat="1" ht="15" customHeight="1" x14ac:dyDescent="0.2">
      <c r="A9" s="214"/>
      <c r="B9" s="305" t="str">
        <f>IF(OR(X9="",X9=0),"",IF(OR(D9="Production",D9="EOL or NRND"),HYPERLINK(X9,"^"),IF(X9&lt;&gt;"-",IFERROR(IF(#REF!="",HYPERLINK(X9,"&lt;"),""),""),"")))</f>
        <v>^</v>
      </c>
      <c r="C9" s="306" t="s">
        <v>222</v>
      </c>
      <c r="D9" s="307" t="s">
        <v>468</v>
      </c>
      <c r="E9" s="308">
        <v>717</v>
      </c>
      <c r="F9" s="308">
        <v>850</v>
      </c>
      <c r="G9" s="309">
        <v>112.20184543019651</v>
      </c>
      <c r="H9" s="310">
        <v>50.5</v>
      </c>
      <c r="I9" s="311">
        <v>9.2999999999999972</v>
      </c>
      <c r="J9" s="309">
        <f t="shared" si="0"/>
        <v>954.99258602143573</v>
      </c>
      <c r="K9" s="312">
        <f>IF(L9="Rx",VALUE(LEFT(VLOOKUP($C9,#REF!,COLUMN(#REF!)-1,FALSE),4)),10*LOG(J9*1000))</f>
        <v>59.8</v>
      </c>
      <c r="L9" s="309">
        <v>80</v>
      </c>
      <c r="M9" s="313" t="s">
        <v>826</v>
      </c>
      <c r="N9" s="314" t="s">
        <v>7</v>
      </c>
      <c r="O9" s="315" t="s">
        <v>469</v>
      </c>
      <c r="P9" s="316">
        <v>19</v>
      </c>
      <c r="Q9" s="317">
        <v>0.6</v>
      </c>
      <c r="R9" s="318" t="s">
        <v>987</v>
      </c>
      <c r="S9" s="315" t="s">
        <v>199</v>
      </c>
      <c r="T9" s="318" t="s">
        <v>79</v>
      </c>
      <c r="U9" s="318" t="s">
        <v>115</v>
      </c>
      <c r="V9" s="319" t="s">
        <v>827</v>
      </c>
      <c r="W9" s="318" t="s">
        <v>112</v>
      </c>
      <c r="X9" s="319" t="s">
        <v>223</v>
      </c>
      <c r="Y9" s="309">
        <v>954.99258602143573</v>
      </c>
      <c r="Z9" s="319" t="s">
        <v>81</v>
      </c>
      <c r="AA9" s="315" t="s">
        <v>46</v>
      </c>
      <c r="AB9" s="353" t="s">
        <v>46</v>
      </c>
      <c r="AC9" s="353">
        <v>44960</v>
      </c>
      <c r="AD9" s="353" t="s">
        <v>218</v>
      </c>
      <c r="AE9" s="215"/>
      <c r="AG9" s="217"/>
    </row>
    <row r="10" spans="1:35" s="216" customFormat="1" ht="15" customHeight="1" x14ac:dyDescent="0.2">
      <c r="A10" s="214"/>
      <c r="B10" s="305" t="str">
        <f>IF(OR(X10="",X10=0),"",IF(OR(D10="Production",D10="EOL or NRND"),HYPERLINK(X10,"^"),IF(X10&lt;&gt;"-",IFERROR(IF(#REF!="",HYPERLINK(X10,"&lt;"),""),""),"")))</f>
        <v/>
      </c>
      <c r="C10" s="306" t="s">
        <v>214</v>
      </c>
      <c r="D10" s="307" t="s">
        <v>824</v>
      </c>
      <c r="E10" s="308">
        <v>865</v>
      </c>
      <c r="F10" s="308">
        <v>960</v>
      </c>
      <c r="G10" s="309">
        <v>112.20184543019651</v>
      </c>
      <c r="H10" s="310">
        <v>50.5</v>
      </c>
      <c r="I10" s="311">
        <v>9.1000000000000014</v>
      </c>
      <c r="J10" s="309">
        <f t="shared" si="0"/>
        <v>912.01083935591123</v>
      </c>
      <c r="K10" s="312">
        <f>IF(L10="Rx",VALUE(LEFT(VLOOKUP($C10,#REF!,COLUMN(#REF!)-1,FALSE),4)),10*LOG(J10*1000))</f>
        <v>59.600000000000009</v>
      </c>
      <c r="L10" s="309">
        <v>80</v>
      </c>
      <c r="M10" s="313" t="s">
        <v>826</v>
      </c>
      <c r="N10" s="314" t="s">
        <v>7</v>
      </c>
      <c r="O10" s="315" t="s">
        <v>469</v>
      </c>
      <c r="P10" s="316">
        <v>19</v>
      </c>
      <c r="Q10" s="317">
        <v>0.6</v>
      </c>
      <c r="R10" s="318" t="s">
        <v>988</v>
      </c>
      <c r="S10" s="315" t="s">
        <v>199</v>
      </c>
      <c r="T10" s="318" t="s">
        <v>79</v>
      </c>
      <c r="U10" s="318" t="s">
        <v>115</v>
      </c>
      <c r="V10" s="319" t="s">
        <v>827</v>
      </c>
      <c r="W10" s="318" t="s">
        <v>112</v>
      </c>
      <c r="X10" s="319" t="s">
        <v>215</v>
      </c>
      <c r="Y10" s="309">
        <v>912.01083935591123</v>
      </c>
      <c r="Z10" s="319" t="s">
        <v>81</v>
      </c>
      <c r="AA10" s="315" t="s">
        <v>828</v>
      </c>
      <c r="AB10" s="353">
        <v>45092</v>
      </c>
      <c r="AC10" s="353">
        <v>45128</v>
      </c>
      <c r="AD10" s="353" t="s">
        <v>203</v>
      </c>
      <c r="AE10" s="215"/>
      <c r="AG10" s="217"/>
    </row>
    <row r="11" spans="1:35" s="216" customFormat="1" ht="15" customHeight="1" x14ac:dyDescent="0.2">
      <c r="A11" s="214"/>
      <c r="B11" s="305" t="str">
        <f>IF(OR(X11="",X11=0),"",IF(OR(D11="Production",D11="EOL or NRND"),HYPERLINK(X11,"^"),IF(X11&lt;&gt;"-",IFERROR(IF(#REF!="",HYPERLINK(X11,"&lt;"),""),""),"")))</f>
        <v>^</v>
      </c>
      <c r="C11" s="306" t="s">
        <v>296</v>
      </c>
      <c r="D11" s="307" t="s">
        <v>468</v>
      </c>
      <c r="E11" s="308">
        <v>617</v>
      </c>
      <c r="F11" s="308">
        <v>960</v>
      </c>
      <c r="G11" s="309">
        <v>112</v>
      </c>
      <c r="H11" s="310">
        <v>50.492180226701819</v>
      </c>
      <c r="I11" s="311">
        <v>8.5060247975691468</v>
      </c>
      <c r="J11" s="309">
        <f t="shared" si="0"/>
        <v>794</v>
      </c>
      <c r="K11" s="312">
        <f>IF(L11="Rx",VALUE(LEFT(VLOOKUP($C11,#REF!,COLUMN(#REF!)-1,FALSE),4)),10*LOG(J11*1000))</f>
        <v>58.998205024270966</v>
      </c>
      <c r="L11" s="309">
        <v>80</v>
      </c>
      <c r="M11" s="313" t="s">
        <v>826</v>
      </c>
      <c r="N11" s="314" t="s">
        <v>9</v>
      </c>
      <c r="O11" s="315" t="s">
        <v>469</v>
      </c>
      <c r="P11" s="316">
        <v>17</v>
      </c>
      <c r="Q11" s="317">
        <v>0.52</v>
      </c>
      <c r="R11" s="318" t="s">
        <v>989</v>
      </c>
      <c r="S11" s="315" t="s">
        <v>297</v>
      </c>
      <c r="T11" s="318" t="s">
        <v>79</v>
      </c>
      <c r="U11" s="318" t="s">
        <v>115</v>
      </c>
      <c r="V11" s="319" t="s">
        <v>298</v>
      </c>
      <c r="W11" s="318" t="s">
        <v>135</v>
      </c>
      <c r="X11" s="319" t="s">
        <v>830</v>
      </c>
      <c r="Y11" s="309">
        <v>794</v>
      </c>
      <c r="Z11" s="319" t="s">
        <v>298</v>
      </c>
      <c r="AA11" s="315" t="s">
        <v>46</v>
      </c>
      <c r="AB11" s="353" t="s">
        <v>46</v>
      </c>
      <c r="AC11" s="353">
        <v>44049</v>
      </c>
      <c r="AD11" s="353" t="s">
        <v>98</v>
      </c>
      <c r="AE11" s="215"/>
      <c r="AG11" s="217"/>
    </row>
    <row r="12" spans="1:35" s="216" customFormat="1" ht="15" customHeight="1" x14ac:dyDescent="0.2">
      <c r="A12" s="214"/>
      <c r="B12" s="305" t="str">
        <f>IF(OR(X12="",X12=0),"",IF(OR(D12="Production",D12="EOL or NRND"),HYPERLINK(X12,"^"),IF(X12&lt;&gt;"-",IFERROR(IF(#REF!="",HYPERLINK(X12,"&lt;"),""),""),"")))</f>
        <v>^</v>
      </c>
      <c r="C12" s="306" t="s">
        <v>151</v>
      </c>
      <c r="D12" s="307" t="s">
        <v>468</v>
      </c>
      <c r="E12" s="308">
        <v>717</v>
      </c>
      <c r="F12" s="308">
        <v>960</v>
      </c>
      <c r="G12" s="309">
        <v>120</v>
      </c>
      <c r="H12" s="310">
        <v>50.791812460476251</v>
      </c>
      <c r="I12" s="311">
        <v>8.0106052984785521</v>
      </c>
      <c r="J12" s="309">
        <f t="shared" si="0"/>
        <v>759</v>
      </c>
      <c r="K12" s="312">
        <f>IF(L12="Rx",VALUE(LEFT(VLOOKUP($C12,#REF!,COLUMN(#REF!)-1,FALSE),4)),10*LOG(J12*1000))</f>
        <v>58.802417758954803</v>
      </c>
      <c r="L12" s="309">
        <v>60</v>
      </c>
      <c r="M12" s="313" t="s">
        <v>826</v>
      </c>
      <c r="N12" s="314" t="s">
        <v>9</v>
      </c>
      <c r="O12" s="315" t="s">
        <v>469</v>
      </c>
      <c r="P12" s="316">
        <v>18</v>
      </c>
      <c r="Q12" s="317">
        <v>0.56700000000000006</v>
      </c>
      <c r="R12" s="318" t="s">
        <v>990</v>
      </c>
      <c r="S12" s="315" t="s">
        <v>137</v>
      </c>
      <c r="T12" s="318" t="s">
        <v>79</v>
      </c>
      <c r="U12" s="318" t="s">
        <v>115</v>
      </c>
      <c r="V12" s="319" t="s">
        <v>827</v>
      </c>
      <c r="W12" s="318" t="s">
        <v>135</v>
      </c>
      <c r="X12" s="319" t="s">
        <v>831</v>
      </c>
      <c r="Y12" s="309">
        <v>759</v>
      </c>
      <c r="Z12" s="319" t="s">
        <v>81</v>
      </c>
      <c r="AA12" s="315" t="s">
        <v>46</v>
      </c>
      <c r="AB12" s="353" t="s">
        <v>46</v>
      </c>
      <c r="AC12" s="353">
        <v>42416</v>
      </c>
      <c r="AD12" s="353" t="s">
        <v>98</v>
      </c>
      <c r="AE12" s="215"/>
      <c r="AG12" s="217"/>
    </row>
    <row r="13" spans="1:35" s="216" customFormat="1" ht="15" customHeight="1" x14ac:dyDescent="0.2">
      <c r="A13" s="214"/>
      <c r="B13" s="305" t="str">
        <f>IF(OR(X13="",X13=0),"",IF(OR(D13="Production",D13="EOL or NRND"),HYPERLINK(X13,"^"),IF(X13&lt;&gt;"-",IFERROR(IF(#REF!="",HYPERLINK(X13,"&lt;"),""),""),"")))</f>
        <v>^</v>
      </c>
      <c r="C13" s="306" t="s">
        <v>138</v>
      </c>
      <c r="D13" s="307" t="s">
        <v>468</v>
      </c>
      <c r="E13" s="308">
        <v>700</v>
      </c>
      <c r="F13" s="308">
        <v>1300</v>
      </c>
      <c r="G13" s="309">
        <v>105.94031584670674</v>
      </c>
      <c r="H13" s="310">
        <v>50.250612633917001</v>
      </c>
      <c r="I13" s="311">
        <v>8.5</v>
      </c>
      <c r="J13" s="309">
        <f t="shared" si="0"/>
        <v>750</v>
      </c>
      <c r="K13" s="312">
        <f>IF(L13="Rx",VALUE(LEFT(VLOOKUP($C13,#REF!,COLUMN(#REF!)-1,FALSE),4)),10*LOG(J13*1000))</f>
        <v>58.750612633917001</v>
      </c>
      <c r="L13" s="309" t="s">
        <v>76</v>
      </c>
      <c r="M13" s="313" t="s">
        <v>977</v>
      </c>
      <c r="N13" s="314" t="s">
        <v>9</v>
      </c>
      <c r="O13" s="315" t="s">
        <v>469</v>
      </c>
      <c r="P13" s="316">
        <v>20.5</v>
      </c>
      <c r="Q13" s="317">
        <v>0.69200000000000006</v>
      </c>
      <c r="R13" s="318" t="s">
        <v>139</v>
      </c>
      <c r="S13" s="315" t="s">
        <v>140</v>
      </c>
      <c r="T13" s="318" t="s">
        <v>114</v>
      </c>
      <c r="U13" s="318" t="s">
        <v>115</v>
      </c>
      <c r="V13" s="319" t="s">
        <v>134</v>
      </c>
      <c r="W13" s="318" t="s">
        <v>135</v>
      </c>
      <c r="X13" s="319" t="s">
        <v>832</v>
      </c>
      <c r="Y13" s="309">
        <v>750</v>
      </c>
      <c r="Z13" s="319" t="s">
        <v>141</v>
      </c>
      <c r="AA13" s="315" t="s">
        <v>46</v>
      </c>
      <c r="AB13" s="353" t="s">
        <v>46</v>
      </c>
      <c r="AC13" s="353">
        <v>43056</v>
      </c>
      <c r="AD13" s="353" t="s">
        <v>98</v>
      </c>
      <c r="AE13" s="215"/>
      <c r="AG13" s="217"/>
    </row>
    <row r="14" spans="1:35" s="216" customFormat="1" ht="15" customHeight="1" x14ac:dyDescent="0.2">
      <c r="A14" s="214"/>
      <c r="B14" s="305" t="str">
        <f>IF(OR(X14="",X14=0),"",IF(OR(D14="Production",D14="EOL or NRND"),HYPERLINK(X14,"^"),IF(X14&lt;&gt;"-",IFERROR(IF(#REF!="",HYPERLINK(X14,"&lt;"),""),""),"")))</f>
        <v/>
      </c>
      <c r="C14" s="306" t="s">
        <v>212</v>
      </c>
      <c r="D14" s="307" t="s">
        <v>823</v>
      </c>
      <c r="E14" s="308">
        <v>2110</v>
      </c>
      <c r="F14" s="308">
        <v>2200</v>
      </c>
      <c r="G14" s="309">
        <v>85.11380382023772</v>
      </c>
      <c r="H14" s="310">
        <v>49.3</v>
      </c>
      <c r="I14" s="311">
        <v>9.2000000000000028</v>
      </c>
      <c r="J14" s="309">
        <f t="shared" si="0"/>
        <v>707.94578438413851</v>
      </c>
      <c r="K14" s="312">
        <f>IF(L14="Rx",VALUE(LEFT(VLOOKUP($C14,#REF!,COLUMN(#REF!)-1,FALSE),4)),10*LOG(J14*1000))</f>
        <v>58.500000000000007</v>
      </c>
      <c r="L14" s="309">
        <v>60</v>
      </c>
      <c r="M14" s="313" t="s">
        <v>826</v>
      </c>
      <c r="N14" s="314" t="s">
        <v>7</v>
      </c>
      <c r="O14" s="315" t="s">
        <v>469</v>
      </c>
      <c r="P14" s="316">
        <v>16</v>
      </c>
      <c r="Q14" s="317">
        <v>0.56000000000000005</v>
      </c>
      <c r="R14" s="318" t="s">
        <v>988</v>
      </c>
      <c r="S14" s="315" t="s">
        <v>199</v>
      </c>
      <c r="T14" s="318" t="s">
        <v>79</v>
      </c>
      <c r="U14" s="318" t="s">
        <v>80</v>
      </c>
      <c r="V14" s="319" t="s">
        <v>827</v>
      </c>
      <c r="W14" s="318" t="s">
        <v>112</v>
      </c>
      <c r="X14" s="319" t="s">
        <v>213</v>
      </c>
      <c r="Y14" s="309">
        <v>707.94578438413851</v>
      </c>
      <c r="Z14" s="319" t="s">
        <v>81</v>
      </c>
      <c r="AA14" s="315" t="s">
        <v>46</v>
      </c>
      <c r="AB14" s="353" t="s">
        <v>126</v>
      </c>
      <c r="AC14" s="353">
        <v>45128</v>
      </c>
      <c r="AD14" s="353" t="s">
        <v>203</v>
      </c>
      <c r="AE14" s="215"/>
      <c r="AG14" s="217"/>
    </row>
    <row r="15" spans="1:35" s="216" customFormat="1" ht="15" customHeight="1" x14ac:dyDescent="0.2">
      <c r="A15" s="214"/>
      <c r="B15" s="305" t="str">
        <f>IF(OR(X15="",X15=0),"",IF(OR(D15="Production",D15="EOL or NRND"),HYPERLINK(X15,"^"),IF(X15&lt;&gt;"-",IFERROR(IF(#REF!="",HYPERLINK(X15,"&lt;"),""),""),"")))</f>
        <v>^</v>
      </c>
      <c r="C15" s="306" t="s">
        <v>160</v>
      </c>
      <c r="D15" s="307" t="s">
        <v>468</v>
      </c>
      <c r="E15" s="308">
        <v>960</v>
      </c>
      <c r="F15" s="308">
        <v>1215</v>
      </c>
      <c r="G15" s="309">
        <v>98.877628123592928</v>
      </c>
      <c r="H15" s="310">
        <v>49.950980400142569</v>
      </c>
      <c r="I15" s="311">
        <v>8.5</v>
      </c>
      <c r="J15" s="309">
        <f t="shared" si="0"/>
        <v>700</v>
      </c>
      <c r="K15" s="312">
        <f>IF(L15="Rx",VALUE(LEFT(VLOOKUP($C15,#REF!,COLUMN(#REF!)-1,FALSE),4)),10*LOG(J15*1000))</f>
        <v>58.450980400142569</v>
      </c>
      <c r="L15" s="309" t="s">
        <v>76</v>
      </c>
      <c r="M15" s="313" t="s">
        <v>977</v>
      </c>
      <c r="N15" s="314" t="s">
        <v>9</v>
      </c>
      <c r="O15" s="315" t="s">
        <v>469</v>
      </c>
      <c r="P15" s="316">
        <v>19.2</v>
      </c>
      <c r="Q15" s="317">
        <v>0.58499999999999996</v>
      </c>
      <c r="R15" s="318" t="s">
        <v>111</v>
      </c>
      <c r="S15" s="315" t="s">
        <v>161</v>
      </c>
      <c r="T15" s="318" t="s">
        <v>114</v>
      </c>
      <c r="U15" s="318" t="s">
        <v>80</v>
      </c>
      <c r="V15" s="319" t="s">
        <v>134</v>
      </c>
      <c r="W15" s="318" t="s">
        <v>135</v>
      </c>
      <c r="X15" s="319" t="s">
        <v>833</v>
      </c>
      <c r="Y15" s="309">
        <v>700</v>
      </c>
      <c r="Z15" s="319" t="s">
        <v>141</v>
      </c>
      <c r="AA15" s="315" t="s">
        <v>46</v>
      </c>
      <c r="AB15" s="353" t="s">
        <v>46</v>
      </c>
      <c r="AC15" s="353">
        <v>42818</v>
      </c>
      <c r="AD15" s="353" t="s">
        <v>98</v>
      </c>
      <c r="AE15" s="215"/>
      <c r="AG15" s="217"/>
    </row>
    <row r="16" spans="1:35" s="216" customFormat="1" ht="15" customHeight="1" x14ac:dyDescent="0.2">
      <c r="A16" s="214"/>
      <c r="B16" s="305" t="str">
        <f>IF(OR(X16="",X16=0),"",IF(OR(D16="Production",D16="EOL or NRND"),HYPERLINK(X16,"^"),IF(X16&lt;&gt;"-",IFERROR(IF(#REF!="",HYPERLINK(X16,"&lt;"),""),""),"")))</f>
        <v/>
      </c>
      <c r="C16" s="306" t="s">
        <v>206</v>
      </c>
      <c r="D16" s="307" t="s">
        <v>823</v>
      </c>
      <c r="E16" s="308">
        <v>1805</v>
      </c>
      <c r="F16" s="308">
        <v>1880</v>
      </c>
      <c r="G16" s="309">
        <v>85.11380382023772</v>
      </c>
      <c r="H16" s="310">
        <v>49.3</v>
      </c>
      <c r="I16" s="311">
        <v>8.6900000000000048</v>
      </c>
      <c r="J16" s="309">
        <f t="shared" si="0"/>
        <v>629.50618285719906</v>
      </c>
      <c r="K16" s="312">
        <f>IF(L16="Rx",VALUE(LEFT(VLOOKUP($C16,#REF!,COLUMN(#REF!)-1,FALSE),4)),10*LOG(J16*1000))</f>
        <v>57.990000000000009</v>
      </c>
      <c r="L16" s="309">
        <v>60</v>
      </c>
      <c r="M16" s="313" t="s">
        <v>826</v>
      </c>
      <c r="N16" s="314" t="s">
        <v>7</v>
      </c>
      <c r="O16" s="315" t="s">
        <v>469</v>
      </c>
      <c r="P16" s="316">
        <v>17</v>
      </c>
      <c r="Q16" s="320">
        <v>0.55000000000000004</v>
      </c>
      <c r="R16" s="318" t="s">
        <v>988</v>
      </c>
      <c r="S16" s="315" t="s">
        <v>199</v>
      </c>
      <c r="T16" s="318" t="s">
        <v>79</v>
      </c>
      <c r="U16" s="318" t="s">
        <v>80</v>
      </c>
      <c r="V16" s="319" t="s">
        <v>827</v>
      </c>
      <c r="W16" s="318" t="s">
        <v>112</v>
      </c>
      <c r="X16" s="319" t="s">
        <v>207</v>
      </c>
      <c r="Y16" s="309">
        <v>629.50618285719906</v>
      </c>
      <c r="Z16" s="319" t="s">
        <v>81</v>
      </c>
      <c r="AA16" s="315" t="s">
        <v>828</v>
      </c>
      <c r="AB16" s="353">
        <v>45046</v>
      </c>
      <c r="AC16" s="353">
        <v>45161</v>
      </c>
      <c r="AD16" s="353" t="s">
        <v>203</v>
      </c>
      <c r="AE16" s="215"/>
      <c r="AG16" s="217"/>
    </row>
    <row r="17" spans="1:33" s="216" customFormat="1" ht="15" customHeight="1" x14ac:dyDescent="0.2">
      <c r="A17" s="214"/>
      <c r="B17" s="305" t="str">
        <f>IF(OR(X17="",X17=0),"",IF(OR(D17="Production",D17="EOL or NRND"),HYPERLINK(X17,"^"),IF(X17&lt;&gt;"-",IFERROR(IF(#REF!="",HYPERLINK(X17,"&lt;"),""),""),"")))</f>
        <v>^</v>
      </c>
      <c r="C17" s="306" t="s">
        <v>136</v>
      </c>
      <c r="D17" s="307" t="s">
        <v>468</v>
      </c>
      <c r="E17" s="308">
        <v>595</v>
      </c>
      <c r="F17" s="308">
        <v>851</v>
      </c>
      <c r="G17" s="309">
        <v>120</v>
      </c>
      <c r="H17" s="310">
        <v>50.791812460476251</v>
      </c>
      <c r="I17" s="311">
        <v>7.0041524521019909</v>
      </c>
      <c r="J17" s="309">
        <f t="shared" si="0"/>
        <v>602</v>
      </c>
      <c r="K17" s="312">
        <f>IF(L17="Rx",VALUE(LEFT(VLOOKUP($C17,#REF!,COLUMN(#REF!)-1,FALSE),4)),10*LOG(J17*1000))</f>
        <v>57.795964912578242</v>
      </c>
      <c r="L17" s="309">
        <v>60</v>
      </c>
      <c r="M17" s="313" t="s">
        <v>826</v>
      </c>
      <c r="N17" s="314" t="s">
        <v>9</v>
      </c>
      <c r="O17" s="315" t="s">
        <v>469</v>
      </c>
      <c r="P17" s="316">
        <v>17.5</v>
      </c>
      <c r="Q17" s="317">
        <v>0.56899999999999995</v>
      </c>
      <c r="R17" s="318" t="s">
        <v>991</v>
      </c>
      <c r="S17" s="315" t="s">
        <v>137</v>
      </c>
      <c r="T17" s="318" t="s">
        <v>79</v>
      </c>
      <c r="U17" s="318" t="s">
        <v>115</v>
      </c>
      <c r="V17" s="319" t="s">
        <v>827</v>
      </c>
      <c r="W17" s="318" t="s">
        <v>135</v>
      </c>
      <c r="X17" s="319" t="s">
        <v>834</v>
      </c>
      <c r="Y17" s="309">
        <v>602</v>
      </c>
      <c r="Z17" s="319" t="s">
        <v>81</v>
      </c>
      <c r="AA17" s="315" t="s">
        <v>46</v>
      </c>
      <c r="AB17" s="353" t="s">
        <v>46</v>
      </c>
      <c r="AC17" s="353">
        <v>42839</v>
      </c>
      <c r="AD17" s="353" t="s">
        <v>98</v>
      </c>
      <c r="AE17" s="215"/>
      <c r="AG17" s="217"/>
    </row>
    <row r="18" spans="1:33" s="216" customFormat="1" ht="15" customHeight="1" x14ac:dyDescent="0.2">
      <c r="A18" s="214"/>
      <c r="B18" s="305" t="str">
        <f>IF(OR(X18="",X18=0),"",IF(OR(D18="Production",D18="EOL or NRND"),HYPERLINK(X18,"^"),IF(X18&lt;&gt;"-",IFERROR(IF(#REF!="",HYPERLINK(X18,"&lt;"),""),""),"")))</f>
        <v/>
      </c>
      <c r="C18" s="306" t="s">
        <v>202</v>
      </c>
      <c r="D18" s="307" t="s">
        <v>822</v>
      </c>
      <c r="E18" s="308">
        <v>2496</v>
      </c>
      <c r="F18" s="308">
        <v>2690</v>
      </c>
      <c r="G18" s="309">
        <v>85</v>
      </c>
      <c r="H18" s="310">
        <v>49.294189257142932</v>
      </c>
      <c r="I18" s="311">
        <v>8.6576566396813064</v>
      </c>
      <c r="J18" s="309">
        <v>624</v>
      </c>
      <c r="K18" s="312">
        <v>57.951845896824238</v>
      </c>
      <c r="L18" s="309">
        <v>60</v>
      </c>
      <c r="M18" s="313" t="s">
        <v>826</v>
      </c>
      <c r="N18" s="314" t="s">
        <v>7</v>
      </c>
      <c r="O18" s="315" t="s">
        <v>469</v>
      </c>
      <c r="P18" s="316">
        <v>15</v>
      </c>
      <c r="Q18" s="317">
        <v>0.52</v>
      </c>
      <c r="R18" s="318" t="s">
        <v>1010</v>
      </c>
      <c r="S18" s="315" t="s">
        <v>199</v>
      </c>
      <c r="T18" s="318" t="s">
        <v>79</v>
      </c>
      <c r="U18" s="318" t="s">
        <v>80</v>
      </c>
      <c r="V18" s="319" t="s">
        <v>827</v>
      </c>
      <c r="W18" s="318" t="s">
        <v>112</v>
      </c>
      <c r="X18" s="319" t="s">
        <v>205</v>
      </c>
      <c r="Y18" s="309">
        <v>600</v>
      </c>
      <c r="Z18" s="319" t="s">
        <v>81</v>
      </c>
      <c r="AA18" s="315" t="s">
        <v>835</v>
      </c>
      <c r="AB18" s="353">
        <v>45179</v>
      </c>
      <c r="AC18" s="353">
        <v>45177</v>
      </c>
      <c r="AD18" s="353" t="s">
        <v>203</v>
      </c>
      <c r="AE18" s="215"/>
      <c r="AG18" s="217"/>
    </row>
    <row r="19" spans="1:33" s="216" customFormat="1" ht="15" customHeight="1" x14ac:dyDescent="0.2">
      <c r="A19" s="214"/>
      <c r="B19" s="305" t="str">
        <f>IF(OR(X19="",X19=0),"",IF(OR(D19="Production",D19="EOL or NRND"),HYPERLINK(X19,"^"),IF(X19&lt;&gt;"-",IFERROR(IF(#REF!="",HYPERLINK(X19,"&lt;"),""),""),"")))</f>
        <v>^</v>
      </c>
      <c r="C19" s="306" t="s">
        <v>150</v>
      </c>
      <c r="D19" s="307" t="s">
        <v>468</v>
      </c>
      <c r="E19" s="308">
        <v>717</v>
      </c>
      <c r="F19" s="308">
        <v>960</v>
      </c>
      <c r="G19" s="309">
        <v>107.00000000000021</v>
      </c>
      <c r="H19" s="310">
        <v>50.293837776852101</v>
      </c>
      <c r="I19" s="311">
        <v>7.2035253788385063</v>
      </c>
      <c r="J19" s="309">
        <f t="shared" si="0"/>
        <v>562</v>
      </c>
      <c r="K19" s="312">
        <f>IF(L19="Rx",VALUE(LEFT(VLOOKUP($C19,#REF!,COLUMN(#REF!)-1,FALSE),4)),10*LOG(J19*1000))</f>
        <v>57.497363155690607</v>
      </c>
      <c r="L19" s="309">
        <v>60</v>
      </c>
      <c r="M19" s="313" t="s">
        <v>826</v>
      </c>
      <c r="N19" s="314" t="s">
        <v>9</v>
      </c>
      <c r="O19" s="315" t="s">
        <v>469</v>
      </c>
      <c r="P19" s="316">
        <v>18</v>
      </c>
      <c r="Q19" s="317">
        <v>0.55799999999999994</v>
      </c>
      <c r="R19" s="318" t="s">
        <v>991</v>
      </c>
      <c r="S19" s="315" t="s">
        <v>148</v>
      </c>
      <c r="T19" s="318" t="s">
        <v>79</v>
      </c>
      <c r="U19" s="318" t="s">
        <v>115</v>
      </c>
      <c r="V19" s="319" t="s">
        <v>827</v>
      </c>
      <c r="W19" s="318" t="s">
        <v>152</v>
      </c>
      <c r="X19" s="319" t="s">
        <v>837</v>
      </c>
      <c r="Y19" s="309">
        <v>562</v>
      </c>
      <c r="Z19" s="319" t="s">
        <v>81</v>
      </c>
      <c r="AA19" s="315" t="s">
        <v>46</v>
      </c>
      <c r="AB19" s="353" t="s">
        <v>46</v>
      </c>
      <c r="AC19" s="353">
        <v>42696</v>
      </c>
      <c r="AD19" s="353" t="s">
        <v>98</v>
      </c>
      <c r="AE19" s="215"/>
    </row>
    <row r="20" spans="1:33" s="216" customFormat="1" ht="15" customHeight="1" x14ac:dyDescent="0.2">
      <c r="A20" s="214"/>
      <c r="B20" s="305" t="str">
        <f>IF(OR(X20="",X20=0),"",IF(OR(D20="Production",D20="EOL or NRND"),HYPERLINK(X20,"^"),IF(X20&lt;&gt;"-",IFERROR(IF(#REF!="",HYPERLINK(X20,"&lt;"),""),""),"")))</f>
        <v>^</v>
      </c>
      <c r="C20" s="306" t="s">
        <v>174</v>
      </c>
      <c r="D20" s="307" t="s">
        <v>468</v>
      </c>
      <c r="E20" s="308">
        <v>1930</v>
      </c>
      <c r="F20" s="308">
        <v>1990</v>
      </c>
      <c r="G20" s="309">
        <v>81</v>
      </c>
      <c r="H20" s="310">
        <v>49.084850188786497</v>
      </c>
      <c r="I20" s="311">
        <v>8.2471224622791937</v>
      </c>
      <c r="J20" s="309">
        <f t="shared" si="0"/>
        <v>541</v>
      </c>
      <c r="K20" s="312">
        <f>IF(L20="Rx",VALUE(LEFT(VLOOKUP($C20,#REF!,COLUMN(#REF!)-1,FALSE),4)),10*LOG(J20*1000))</f>
        <v>57.331972651065691</v>
      </c>
      <c r="L20" s="309">
        <v>60</v>
      </c>
      <c r="M20" s="313" t="s">
        <v>836</v>
      </c>
      <c r="N20" s="314" t="s">
        <v>9</v>
      </c>
      <c r="O20" s="315" t="s">
        <v>469</v>
      </c>
      <c r="P20" s="316">
        <v>16.399999999999999</v>
      </c>
      <c r="Q20" s="317">
        <v>0.49099999999999999</v>
      </c>
      <c r="R20" s="318" t="s">
        <v>992</v>
      </c>
      <c r="S20" s="315" t="s">
        <v>172</v>
      </c>
      <c r="T20" s="318" t="s">
        <v>173</v>
      </c>
      <c r="U20" s="318" t="s">
        <v>80</v>
      </c>
      <c r="V20" s="319" t="s">
        <v>827</v>
      </c>
      <c r="W20" s="318" t="s">
        <v>165</v>
      </c>
      <c r="X20" s="319" t="s">
        <v>838</v>
      </c>
      <c r="Y20" s="309">
        <v>541</v>
      </c>
      <c r="Z20" s="319" t="s">
        <v>81</v>
      </c>
      <c r="AA20" s="315" t="s">
        <v>46</v>
      </c>
      <c r="AB20" s="353" t="s">
        <v>46</v>
      </c>
      <c r="AC20" s="353">
        <v>44927</v>
      </c>
      <c r="AD20" s="353" t="s">
        <v>98</v>
      </c>
      <c r="AE20" s="215"/>
    </row>
    <row r="21" spans="1:33" s="218" customFormat="1" ht="15" customHeight="1" x14ac:dyDescent="0.15">
      <c r="A21" s="214"/>
      <c r="B21" s="305" t="str">
        <f>IF(OR(X21="",X21=0),"",IF(OR(D21="Production",D21="EOL or NRND"),HYPERLINK(X21,"^"),IF(X21&lt;&gt;"-",IFERROR(IF(#REF!="",HYPERLINK(X21,"&lt;"),""),""),"")))</f>
        <v>^</v>
      </c>
      <c r="C21" s="306" t="s">
        <v>125</v>
      </c>
      <c r="D21" s="307" t="s">
        <v>468</v>
      </c>
      <c r="E21" s="308">
        <v>450</v>
      </c>
      <c r="F21" s="308">
        <v>851</v>
      </c>
      <c r="G21" s="309">
        <v>107</v>
      </c>
      <c r="H21" s="310">
        <v>50.293837776852101</v>
      </c>
      <c r="I21" s="311">
        <v>7.0059050801434566</v>
      </c>
      <c r="J21" s="309">
        <f t="shared" si="0"/>
        <v>537</v>
      </c>
      <c r="K21" s="312">
        <f>IF(L21="Rx",VALUE(LEFT(VLOOKUP($C21,#REF!,COLUMN(#REF!)-1,FALSE),4)),10*LOG(J21*1000))</f>
        <v>57.299742856995557</v>
      </c>
      <c r="L21" s="309">
        <v>60</v>
      </c>
      <c r="M21" s="313" t="s">
        <v>826</v>
      </c>
      <c r="N21" s="314" t="s">
        <v>9</v>
      </c>
      <c r="O21" s="315" t="s">
        <v>469</v>
      </c>
      <c r="P21" s="316">
        <v>19.899999999999999</v>
      </c>
      <c r="Q21" s="317">
        <v>0.59399999999999997</v>
      </c>
      <c r="R21" s="318" t="s">
        <v>993</v>
      </c>
      <c r="S21" s="315" t="s">
        <v>128</v>
      </c>
      <c r="T21" s="318" t="s">
        <v>79</v>
      </c>
      <c r="U21" s="318" t="s">
        <v>115</v>
      </c>
      <c r="V21" s="319" t="s">
        <v>827</v>
      </c>
      <c r="W21" s="318" t="s">
        <v>152</v>
      </c>
      <c r="X21" s="319" t="s">
        <v>839</v>
      </c>
      <c r="Y21" s="309">
        <v>537</v>
      </c>
      <c r="Z21" s="319" t="s">
        <v>81</v>
      </c>
      <c r="AA21" s="315" t="s">
        <v>46</v>
      </c>
      <c r="AB21" s="353" t="s">
        <v>46</v>
      </c>
      <c r="AC21" s="353">
        <v>42977</v>
      </c>
      <c r="AD21" s="353" t="s">
        <v>98</v>
      </c>
      <c r="AE21" s="215"/>
    </row>
    <row r="22" spans="1:33" s="218" customFormat="1" ht="15" customHeight="1" x14ac:dyDescent="0.15">
      <c r="A22" s="214"/>
      <c r="B22" s="305" t="str">
        <f>IF(OR(X22="",X22=0),"",IF(OR(D22="Production",D22="EOL or NRND"),HYPERLINK(X22,"^"),IF(X22&lt;&gt;"-",IFERROR(IF(#REF!="",HYPERLINK(X22,"&lt;"),""),""),"")))</f>
        <v>^</v>
      </c>
      <c r="C22" s="306" t="s">
        <v>145</v>
      </c>
      <c r="D22" s="307" t="s">
        <v>468</v>
      </c>
      <c r="E22" s="308">
        <v>717</v>
      </c>
      <c r="F22" s="308">
        <v>960</v>
      </c>
      <c r="G22" s="309">
        <v>102</v>
      </c>
      <c r="H22" s="310">
        <v>50.086001717619183</v>
      </c>
      <c r="I22" s="311">
        <v>7.0066978921391225</v>
      </c>
      <c r="J22" s="309">
        <f t="shared" si="0"/>
        <v>512</v>
      </c>
      <c r="K22" s="312">
        <f>IF(L22="Rx",VALUE(LEFT(VLOOKUP($C22,#REF!,COLUMN(#REF!)-1,FALSE),4)),10*LOG(J22*1000))</f>
        <v>57.092699609758306</v>
      </c>
      <c r="L22" s="309">
        <v>60</v>
      </c>
      <c r="M22" s="313" t="s">
        <v>826</v>
      </c>
      <c r="N22" s="314" t="s">
        <v>9</v>
      </c>
      <c r="O22" s="315" t="s">
        <v>469</v>
      </c>
      <c r="P22" s="316">
        <v>18.7</v>
      </c>
      <c r="Q22" s="317">
        <v>0.53500000000000003</v>
      </c>
      <c r="R22" s="318" t="s">
        <v>994</v>
      </c>
      <c r="S22" s="315" t="s">
        <v>146</v>
      </c>
      <c r="T22" s="318" t="s">
        <v>114</v>
      </c>
      <c r="U22" s="318" t="s">
        <v>80</v>
      </c>
      <c r="V22" s="319" t="s">
        <v>827</v>
      </c>
      <c r="W22" s="318" t="s">
        <v>152</v>
      </c>
      <c r="X22" s="319" t="s">
        <v>840</v>
      </c>
      <c r="Y22" s="309">
        <v>512</v>
      </c>
      <c r="Z22" s="319" t="s">
        <v>81</v>
      </c>
      <c r="AA22" s="315" t="s">
        <v>46</v>
      </c>
      <c r="AB22" s="353" t="s">
        <v>46</v>
      </c>
      <c r="AC22" s="353">
        <v>42370</v>
      </c>
      <c r="AD22" s="353" t="s">
        <v>98</v>
      </c>
      <c r="AE22" s="215"/>
    </row>
    <row r="23" spans="1:33" s="218" customFormat="1" ht="15" customHeight="1" x14ac:dyDescent="0.15">
      <c r="A23" s="214"/>
      <c r="B23" s="305" t="str">
        <f>IF(OR(X23="",X23=0),"",IF(OR(D23="Production",D23="EOL or NRND"),HYPERLINK(X23,"^"),IF(X23&lt;&gt;"-",IFERROR(IF(#REF!="",HYPERLINK(X23,"&lt;"),""),""),"")))</f>
        <v>^</v>
      </c>
      <c r="C23" s="306" t="s">
        <v>177</v>
      </c>
      <c r="D23" s="307" t="s">
        <v>468</v>
      </c>
      <c r="E23" s="308">
        <v>2110</v>
      </c>
      <c r="F23" s="308">
        <v>2200</v>
      </c>
      <c r="G23" s="309">
        <v>87</v>
      </c>
      <c r="H23" s="310">
        <v>49.395192526186179</v>
      </c>
      <c r="I23" s="311">
        <v>7.6031847324862838</v>
      </c>
      <c r="J23" s="309">
        <f t="shared" si="0"/>
        <v>501</v>
      </c>
      <c r="K23" s="312">
        <f>IF(L23="Rx",VALUE(LEFT(VLOOKUP($C23,#REF!,COLUMN(#REF!)-1,FALSE),4)),10*LOG(J23*1000))</f>
        <v>56.998377258672463</v>
      </c>
      <c r="L23" s="309">
        <v>60</v>
      </c>
      <c r="M23" s="313" t="s">
        <v>836</v>
      </c>
      <c r="N23" s="314" t="s">
        <v>9</v>
      </c>
      <c r="O23" s="315" t="s">
        <v>469</v>
      </c>
      <c r="P23" s="316">
        <v>15</v>
      </c>
      <c r="Q23" s="317">
        <v>0.49399999999999999</v>
      </c>
      <c r="R23" s="318" t="s">
        <v>995</v>
      </c>
      <c r="S23" s="315" t="s">
        <v>172</v>
      </c>
      <c r="T23" s="318" t="s">
        <v>173</v>
      </c>
      <c r="U23" s="318" t="s">
        <v>80</v>
      </c>
      <c r="V23" s="319" t="s">
        <v>827</v>
      </c>
      <c r="W23" s="318" t="s">
        <v>165</v>
      </c>
      <c r="X23" s="319" t="s">
        <v>841</v>
      </c>
      <c r="Y23" s="309">
        <v>501</v>
      </c>
      <c r="Z23" s="319" t="s">
        <v>81</v>
      </c>
      <c r="AA23" s="315" t="s">
        <v>46</v>
      </c>
      <c r="AB23" s="353" t="s">
        <v>46</v>
      </c>
      <c r="AC23" s="353">
        <v>42872</v>
      </c>
      <c r="AD23" s="353" t="s">
        <v>98</v>
      </c>
      <c r="AE23" s="215"/>
    </row>
    <row r="24" spans="1:33" s="218" customFormat="1" ht="15" customHeight="1" x14ac:dyDescent="0.15">
      <c r="A24" s="214"/>
      <c r="B24" s="305" t="str">
        <f>IF(OR(X24="",X24=0),"",IF(OR(D24="Production",D24="EOL or NRND"),HYPERLINK(X24,"^"),IF(X24&lt;&gt;"-",IFERROR(IF(#REF!="",HYPERLINK(X24,"&lt;"),""),""),"")))</f>
        <v>^</v>
      </c>
      <c r="C24" s="306" t="s">
        <v>147</v>
      </c>
      <c r="D24" s="307" t="s">
        <v>468</v>
      </c>
      <c r="E24" s="308">
        <v>717</v>
      </c>
      <c r="F24" s="308">
        <v>960</v>
      </c>
      <c r="G24" s="309">
        <v>100</v>
      </c>
      <c r="H24" s="310">
        <v>50</v>
      </c>
      <c r="I24" s="311">
        <v>6.9897000433601875</v>
      </c>
      <c r="J24" s="309">
        <f t="shared" si="0"/>
        <v>500</v>
      </c>
      <c r="K24" s="312">
        <f>IF(L24="Rx",VALUE(LEFT(VLOOKUP($C24,#REF!,COLUMN(#REF!)-1,FALSE),4)),10*LOG(J24*1000))</f>
        <v>56.989700043360187</v>
      </c>
      <c r="L24" s="309">
        <v>40</v>
      </c>
      <c r="M24" s="313" t="s">
        <v>826</v>
      </c>
      <c r="N24" s="314" t="s">
        <v>9</v>
      </c>
      <c r="O24" s="315" t="s">
        <v>469</v>
      </c>
      <c r="P24" s="316">
        <v>19.5</v>
      </c>
      <c r="Q24" s="317">
        <v>0.48499999999999999</v>
      </c>
      <c r="R24" s="318" t="s">
        <v>993</v>
      </c>
      <c r="S24" s="315" t="s">
        <v>148</v>
      </c>
      <c r="T24" s="318" t="s">
        <v>79</v>
      </c>
      <c r="U24" s="318" t="s">
        <v>115</v>
      </c>
      <c r="V24" s="319" t="s">
        <v>134</v>
      </c>
      <c r="W24" s="318" t="s">
        <v>152</v>
      </c>
      <c r="X24" s="319" t="s">
        <v>842</v>
      </c>
      <c r="Y24" s="309">
        <v>500</v>
      </c>
      <c r="Z24" s="319" t="s">
        <v>149</v>
      </c>
      <c r="AA24" s="315" t="s">
        <v>46</v>
      </c>
      <c r="AB24" s="353" t="s">
        <v>46</v>
      </c>
      <c r="AC24" s="353">
        <v>41627</v>
      </c>
      <c r="AD24" s="353" t="s">
        <v>98</v>
      </c>
      <c r="AE24" s="215"/>
    </row>
    <row r="25" spans="1:33" s="218" customFormat="1" ht="15" customHeight="1" x14ac:dyDescent="0.15">
      <c r="A25" s="214"/>
      <c r="B25" s="305" t="str">
        <f>IF(OR(X25="",X25=0),"",IF(OR(D25="Production",D25="EOL or NRND"),HYPERLINK(X25,"^"),IF(X25&lt;&gt;"-",IFERROR(IF(#REF!="",HYPERLINK(X25,"&lt;"),""),""),"")))</f>
        <v>^</v>
      </c>
      <c r="C25" s="306" t="s">
        <v>176</v>
      </c>
      <c r="D25" s="307" t="s">
        <v>468</v>
      </c>
      <c r="E25" s="308">
        <v>2110</v>
      </c>
      <c r="F25" s="308">
        <v>2200</v>
      </c>
      <c r="G25" s="309">
        <v>71</v>
      </c>
      <c r="H25" s="310">
        <v>48.512583487190753</v>
      </c>
      <c r="I25" s="311">
        <v>7.8822814054951067</v>
      </c>
      <c r="J25" s="309">
        <f t="shared" si="0"/>
        <v>436</v>
      </c>
      <c r="K25" s="312">
        <f>IF(L25="Rx",VALUE(LEFT(VLOOKUP($C25,#REF!,COLUMN(#REF!)-1,FALSE),4)),10*LOG(J25*1000))</f>
        <v>56.39486489268586</v>
      </c>
      <c r="L25" s="309">
        <v>40</v>
      </c>
      <c r="M25" s="313" t="s">
        <v>836</v>
      </c>
      <c r="N25" s="314" t="s">
        <v>9</v>
      </c>
      <c r="O25" s="315" t="s">
        <v>469</v>
      </c>
      <c r="P25" s="316">
        <v>15.7</v>
      </c>
      <c r="Q25" s="317">
        <v>0.52800000000000002</v>
      </c>
      <c r="R25" s="318" t="s">
        <v>995</v>
      </c>
      <c r="S25" s="315" t="s">
        <v>172</v>
      </c>
      <c r="T25" s="318" t="s">
        <v>173</v>
      </c>
      <c r="U25" s="318" t="s">
        <v>80</v>
      </c>
      <c r="V25" s="319" t="s">
        <v>827</v>
      </c>
      <c r="W25" s="318" t="s">
        <v>165</v>
      </c>
      <c r="X25" s="319" t="s">
        <v>844</v>
      </c>
      <c r="Y25" s="309">
        <v>436</v>
      </c>
      <c r="Z25" s="319" t="s">
        <v>81</v>
      </c>
      <c r="AA25" s="315" t="s">
        <v>46</v>
      </c>
      <c r="AB25" s="353" t="s">
        <v>46</v>
      </c>
      <c r="AC25" s="353">
        <v>43256</v>
      </c>
      <c r="AD25" s="353" t="s">
        <v>98</v>
      </c>
      <c r="AE25" s="215"/>
    </row>
    <row r="26" spans="1:33" s="218" customFormat="1" ht="15" customHeight="1" x14ac:dyDescent="0.15">
      <c r="A26" s="214"/>
      <c r="B26" s="305" t="str">
        <f>IF(OR(X26="",X26=0),"",IF(OR(D26="Production",D26="EOL or NRND"),HYPERLINK(X26,"^"),IF(X26&lt;&gt;"-",IFERROR(IF(#REF!="",HYPERLINK(X26,"&lt;"),""),""),"")))</f>
        <v>^</v>
      </c>
      <c r="C26" s="306" t="s">
        <v>170</v>
      </c>
      <c r="D26" s="307" t="s">
        <v>468</v>
      </c>
      <c r="E26" s="308">
        <v>1805</v>
      </c>
      <c r="F26" s="308">
        <v>1880</v>
      </c>
      <c r="G26" s="309">
        <v>71</v>
      </c>
      <c r="H26" s="310">
        <v>48.512583487190753</v>
      </c>
      <c r="I26" s="311">
        <v>7.7916952630594878</v>
      </c>
      <c r="J26" s="309">
        <f t="shared" si="0"/>
        <v>427</v>
      </c>
      <c r="K26" s="312">
        <f>IF(L26="Rx",VALUE(LEFT(VLOOKUP($C26,#REF!,COLUMN(#REF!)-1,FALSE),4)),10*LOG(J26*1000))</f>
        <v>56.304278750250241</v>
      </c>
      <c r="L26" s="309">
        <v>40</v>
      </c>
      <c r="M26" s="313" t="s">
        <v>836</v>
      </c>
      <c r="N26" s="314" t="s">
        <v>9</v>
      </c>
      <c r="O26" s="315" t="s">
        <v>469</v>
      </c>
      <c r="P26" s="316">
        <v>16.8</v>
      </c>
      <c r="Q26" s="317">
        <v>0.52800000000000002</v>
      </c>
      <c r="R26" s="318" t="s">
        <v>996</v>
      </c>
      <c r="S26" s="315" t="s">
        <v>172</v>
      </c>
      <c r="T26" s="318" t="s">
        <v>173</v>
      </c>
      <c r="U26" s="318" t="s">
        <v>80</v>
      </c>
      <c r="V26" s="319" t="s">
        <v>827</v>
      </c>
      <c r="W26" s="318" t="s">
        <v>165</v>
      </c>
      <c r="X26" s="319" t="s">
        <v>845</v>
      </c>
      <c r="Y26" s="309">
        <v>427</v>
      </c>
      <c r="Z26" s="319" t="s">
        <v>81</v>
      </c>
      <c r="AA26" s="315" t="s">
        <v>46</v>
      </c>
      <c r="AB26" s="353" t="s">
        <v>46</v>
      </c>
      <c r="AC26" s="353">
        <v>43027</v>
      </c>
      <c r="AD26" s="353" t="s">
        <v>98</v>
      </c>
      <c r="AE26" s="215"/>
    </row>
    <row r="27" spans="1:33" s="218" customFormat="1" ht="15" customHeight="1" x14ac:dyDescent="0.15">
      <c r="A27" s="214"/>
      <c r="B27" s="305" t="str">
        <f>IF(OR(X27="",X27=0),"",IF(OR(D27="Production",D27="EOL or NRND"),HYPERLINK(X27,"^"),IF(X27&lt;&gt;"-",IFERROR(IF(#REF!="",HYPERLINK(X27,"&lt;"),""),""),"")))</f>
        <v>^</v>
      </c>
      <c r="C27" s="306" t="s">
        <v>182</v>
      </c>
      <c r="D27" s="307" t="s">
        <v>468</v>
      </c>
      <c r="E27" s="308">
        <v>2300</v>
      </c>
      <c r="F27" s="308">
        <v>2400</v>
      </c>
      <c r="G27" s="309">
        <v>63</v>
      </c>
      <c r="H27" s="310">
        <v>47.993405494535821</v>
      </c>
      <c r="I27" s="311">
        <v>8.1344330726615368</v>
      </c>
      <c r="J27" s="309">
        <f t="shared" si="0"/>
        <v>410</v>
      </c>
      <c r="K27" s="312">
        <f>IF(L27="Rx",VALUE(LEFT(VLOOKUP($C27,#REF!,COLUMN(#REF!)-1,FALSE),4)),10*LOG(J27*1000))</f>
        <v>56.127838567197358</v>
      </c>
      <c r="L27" s="309">
        <v>40</v>
      </c>
      <c r="M27" s="313" t="s">
        <v>836</v>
      </c>
      <c r="N27" s="314" t="s">
        <v>9</v>
      </c>
      <c r="O27" s="315" t="s">
        <v>469</v>
      </c>
      <c r="P27" s="316">
        <v>15.6</v>
      </c>
      <c r="Q27" s="317">
        <v>0.49299999999999999</v>
      </c>
      <c r="R27" s="318" t="s">
        <v>997</v>
      </c>
      <c r="S27" s="315" t="s">
        <v>172</v>
      </c>
      <c r="T27" s="318" t="s">
        <v>173</v>
      </c>
      <c r="U27" s="318" t="s">
        <v>80</v>
      </c>
      <c r="V27" s="319" t="s">
        <v>827</v>
      </c>
      <c r="W27" s="318" t="s">
        <v>178</v>
      </c>
      <c r="X27" s="319" t="s">
        <v>847</v>
      </c>
      <c r="Y27" s="309">
        <v>410</v>
      </c>
      <c r="Z27" s="319" t="s">
        <v>81</v>
      </c>
      <c r="AA27" s="315" t="s">
        <v>46</v>
      </c>
      <c r="AB27" s="353" t="s">
        <v>46</v>
      </c>
      <c r="AC27" s="353">
        <v>43292</v>
      </c>
      <c r="AD27" s="353" t="s">
        <v>98</v>
      </c>
      <c r="AE27" s="215"/>
    </row>
    <row r="28" spans="1:33" s="216" customFormat="1" ht="15" customHeight="1" x14ac:dyDescent="0.2">
      <c r="A28" s="214"/>
      <c r="B28" s="305" t="str">
        <f>IF(OR(X28="",X28=0),"",IF(OR(D28="Production",D28="EOL or NRND"),HYPERLINK(X28,"^"),IF(X28&lt;&gt;"-",IFERROR(IF(#REF!="",HYPERLINK(X28,"&lt;"),""),""),"")))</f>
        <v>^</v>
      </c>
      <c r="C28" s="306" t="s">
        <v>144</v>
      </c>
      <c r="D28" s="307" t="s">
        <v>468</v>
      </c>
      <c r="E28" s="308">
        <v>717</v>
      </c>
      <c r="F28" s="308">
        <v>960</v>
      </c>
      <c r="G28" s="309">
        <v>79</v>
      </c>
      <c r="H28" s="310">
        <v>48.976270912904418</v>
      </c>
      <c r="I28" s="311">
        <v>7.0443290003752068</v>
      </c>
      <c r="J28" s="309">
        <f t="shared" si="0"/>
        <v>400</v>
      </c>
      <c r="K28" s="312">
        <f>IF(L28="Rx",VALUE(LEFT(VLOOKUP($C28,#REF!,COLUMN(#REF!)-1,FALSE),4)),10*LOG(J28*1000))</f>
        <v>56.020599913279625</v>
      </c>
      <c r="L28" s="309">
        <v>40</v>
      </c>
      <c r="M28" s="313" t="s">
        <v>826</v>
      </c>
      <c r="N28" s="314" t="s">
        <v>9</v>
      </c>
      <c r="O28" s="315" t="s">
        <v>469</v>
      </c>
      <c r="P28" s="316">
        <v>19.7</v>
      </c>
      <c r="Q28" s="317">
        <v>0.55899999999999994</v>
      </c>
      <c r="R28" s="318" t="s">
        <v>993</v>
      </c>
      <c r="S28" s="315" t="s">
        <v>128</v>
      </c>
      <c r="T28" s="318" t="s">
        <v>79</v>
      </c>
      <c r="U28" s="318" t="s">
        <v>115</v>
      </c>
      <c r="V28" s="319" t="s">
        <v>827</v>
      </c>
      <c r="W28" s="318" t="s">
        <v>152</v>
      </c>
      <c r="X28" s="319" t="s">
        <v>848</v>
      </c>
      <c r="Y28" s="309">
        <v>400</v>
      </c>
      <c r="Z28" s="319" t="s">
        <v>81</v>
      </c>
      <c r="AA28" s="315" t="s">
        <v>46</v>
      </c>
      <c r="AB28" s="353" t="s">
        <v>46</v>
      </c>
      <c r="AC28" s="353">
        <v>42383</v>
      </c>
      <c r="AD28" s="353" t="s">
        <v>98</v>
      </c>
      <c r="AE28" s="215"/>
    </row>
    <row r="29" spans="1:33" s="216" customFormat="1" ht="15" customHeight="1" x14ac:dyDescent="0.2">
      <c r="A29" s="214"/>
      <c r="B29" s="305" t="str">
        <f>IF(OR(X29="",X29=0),"",IF(OR(D29="Production",D29="EOL or NRND"),HYPERLINK(X29,"^"),IF(X29&lt;&gt;"-",IFERROR(IF(#REF!="",HYPERLINK(X29,"&lt;"),""),""),"")))</f>
        <v>^</v>
      </c>
      <c r="C29" s="306" t="s">
        <v>142</v>
      </c>
      <c r="D29" s="307" t="s">
        <v>468</v>
      </c>
      <c r="E29" s="308">
        <v>716</v>
      </c>
      <c r="F29" s="308">
        <v>960</v>
      </c>
      <c r="G29" s="309">
        <v>65</v>
      </c>
      <c r="H29" s="310">
        <v>48.129133566428557</v>
      </c>
      <c r="I29" s="311">
        <v>7.0030424342508368</v>
      </c>
      <c r="J29" s="309">
        <f t="shared" si="0"/>
        <v>326</v>
      </c>
      <c r="K29" s="312">
        <f>IF(L29="Rx",VALUE(LEFT(VLOOKUP($C29,#REF!,COLUMN(#REF!)-1,FALSE),4)),10*LOG(J29*1000))</f>
        <v>55.132176000679394</v>
      </c>
      <c r="L29" s="309">
        <v>40</v>
      </c>
      <c r="M29" s="313" t="s">
        <v>826</v>
      </c>
      <c r="N29" s="314" t="s">
        <v>9</v>
      </c>
      <c r="O29" s="315" t="s">
        <v>469</v>
      </c>
      <c r="P29" s="316">
        <v>22.5</v>
      </c>
      <c r="Q29" s="317">
        <v>0.34799999999999998</v>
      </c>
      <c r="R29" s="318" t="s">
        <v>998</v>
      </c>
      <c r="S29" s="315" t="s">
        <v>143</v>
      </c>
      <c r="T29" s="318" t="s">
        <v>79</v>
      </c>
      <c r="U29" s="318" t="s">
        <v>115</v>
      </c>
      <c r="V29" s="319" t="s">
        <v>134</v>
      </c>
      <c r="W29" s="318" t="s">
        <v>152</v>
      </c>
      <c r="X29" s="319" t="s">
        <v>849</v>
      </c>
      <c r="Y29" s="309">
        <v>326</v>
      </c>
      <c r="Z29" s="319" t="s">
        <v>134</v>
      </c>
      <c r="AA29" s="315" t="s">
        <v>46</v>
      </c>
      <c r="AB29" s="353" t="s">
        <v>46</v>
      </c>
      <c r="AC29" s="353">
        <v>42205</v>
      </c>
      <c r="AD29" s="353" t="s">
        <v>98</v>
      </c>
      <c r="AE29" s="215"/>
    </row>
    <row r="30" spans="1:33" s="216" customFormat="1" ht="15" customHeight="1" x14ac:dyDescent="0.2">
      <c r="A30" s="214"/>
      <c r="B30" s="305" t="str">
        <f>IF(OR(X30="",X30=0),"",IF(OR(D30="Production",D30="EOL or NRND"),HYPERLINK(X30,"^"),IF(X30&lt;&gt;"-",IFERROR(IF(#REF!="",HYPERLINK(X30,"&lt;"),""),""),"")))</f>
        <v>^</v>
      </c>
      <c r="C30" s="306" t="s">
        <v>163</v>
      </c>
      <c r="D30" s="307" t="s">
        <v>468</v>
      </c>
      <c r="E30" s="308">
        <v>978</v>
      </c>
      <c r="F30" s="308">
        <v>1090</v>
      </c>
      <c r="G30" s="309">
        <v>35.313438615568934</v>
      </c>
      <c r="H30" s="310">
        <v>45.479400086720375</v>
      </c>
      <c r="I30" s="311">
        <v>8.5</v>
      </c>
      <c r="J30" s="309">
        <f t="shared" si="0"/>
        <v>250</v>
      </c>
      <c r="K30" s="312">
        <f>IF(L30="Rx",VALUE(LEFT(VLOOKUP($C30,#REF!,COLUMN(#REF!)-1,FALSE),4)),10*LOG(J30*1000))</f>
        <v>53.979400086720375</v>
      </c>
      <c r="L30" s="309" t="s">
        <v>76</v>
      </c>
      <c r="M30" s="313" t="s">
        <v>977</v>
      </c>
      <c r="N30" s="314" t="s">
        <v>9</v>
      </c>
      <c r="O30" s="315" t="s">
        <v>470</v>
      </c>
      <c r="P30" s="316">
        <v>32.6</v>
      </c>
      <c r="Q30" s="317">
        <v>0.61</v>
      </c>
      <c r="R30" s="318" t="s">
        <v>164</v>
      </c>
      <c r="S30" s="315" t="s">
        <v>157</v>
      </c>
      <c r="T30" s="318" t="s">
        <v>79</v>
      </c>
      <c r="U30" s="318" t="s">
        <v>115</v>
      </c>
      <c r="V30" s="319" t="s">
        <v>843</v>
      </c>
      <c r="W30" s="318" t="s">
        <v>121</v>
      </c>
      <c r="X30" s="319" t="s">
        <v>850</v>
      </c>
      <c r="Y30" s="309">
        <v>250</v>
      </c>
      <c r="Z30" s="319" t="s">
        <v>104</v>
      </c>
      <c r="AA30" s="315" t="s">
        <v>46</v>
      </c>
      <c r="AB30" s="353" t="s">
        <v>46</v>
      </c>
      <c r="AC30" s="353">
        <v>42906</v>
      </c>
      <c r="AD30" s="353" t="s">
        <v>98</v>
      </c>
      <c r="AE30" s="215"/>
    </row>
    <row r="31" spans="1:33" s="216" customFormat="1" ht="15" customHeight="1" x14ac:dyDescent="0.2">
      <c r="A31" s="219"/>
      <c r="B31" s="305" t="str">
        <f>IF(OR(X31="",X31=0),"",IF(OR(D31="Production",D31="EOL or NRND"),HYPERLINK(X31,"^"),IF(X31&lt;&gt;"-",IFERROR(IF(#REF!="",HYPERLINK(X31,"&lt;"),""),""),"")))</f>
        <v>^</v>
      </c>
      <c r="C31" s="306" t="s">
        <v>110</v>
      </c>
      <c r="D31" s="307" t="s">
        <v>468</v>
      </c>
      <c r="E31" s="308">
        <v>1</v>
      </c>
      <c r="F31" s="308">
        <v>2700</v>
      </c>
      <c r="G31" s="309">
        <v>17.656719307784464</v>
      </c>
      <c r="H31" s="310">
        <v>42.469100130080577</v>
      </c>
      <c r="I31" s="311">
        <v>8.5</v>
      </c>
      <c r="J31" s="309">
        <f t="shared" si="0"/>
        <v>125</v>
      </c>
      <c r="K31" s="312">
        <f>IF(L31="Rx",VALUE(LEFT(VLOOKUP($C31,#REF!,COLUMN(#REF!)-1,FALSE),4)),10*LOG(J31*1000))</f>
        <v>50.969100130080562</v>
      </c>
      <c r="L31" s="309" t="s">
        <v>76</v>
      </c>
      <c r="M31" s="313" t="s">
        <v>977</v>
      </c>
      <c r="N31" s="314" t="s">
        <v>7</v>
      </c>
      <c r="O31" s="315" t="s">
        <v>469</v>
      </c>
      <c r="P31" s="316">
        <v>16</v>
      </c>
      <c r="Q31" s="317">
        <v>0.64200000000000002</v>
      </c>
      <c r="R31" s="318" t="s">
        <v>111</v>
      </c>
      <c r="S31" s="315" t="s">
        <v>113</v>
      </c>
      <c r="T31" s="318" t="s">
        <v>114</v>
      </c>
      <c r="U31" s="318" t="s">
        <v>115</v>
      </c>
      <c r="V31" s="319" t="s">
        <v>843</v>
      </c>
      <c r="W31" s="318" t="s">
        <v>112</v>
      </c>
      <c r="X31" s="319" t="s">
        <v>851</v>
      </c>
      <c r="Y31" s="309">
        <v>125</v>
      </c>
      <c r="Z31" s="319" t="s">
        <v>104</v>
      </c>
      <c r="AA31" s="315" t="s">
        <v>46</v>
      </c>
      <c r="AB31" s="353" t="s">
        <v>46</v>
      </c>
      <c r="AC31" s="353">
        <v>41995</v>
      </c>
      <c r="AD31" s="353" t="s">
        <v>98</v>
      </c>
      <c r="AE31" s="215"/>
    </row>
    <row r="32" spans="1:33" s="216" customFormat="1" ht="15" customHeight="1" x14ac:dyDescent="0.2">
      <c r="A32" s="219"/>
      <c r="B32" s="305" t="str">
        <f>IF(OR(X32="",X32=0),"",IF(OR(D32="Production",D32="EOL or NRND"),HYPERLINK(X32,"^"),IF(X32&lt;&gt;"-",IFERROR(IF(#REF!="",HYPERLINK(X32,"&lt;"),""),""),"")))</f>
        <v>^</v>
      </c>
      <c r="C32" s="306" t="s">
        <v>249</v>
      </c>
      <c r="D32" s="307" t="s">
        <v>468</v>
      </c>
      <c r="E32" s="308">
        <v>1</v>
      </c>
      <c r="F32" s="308">
        <v>2700</v>
      </c>
      <c r="G32" s="309">
        <v>17.656719307784464</v>
      </c>
      <c r="H32" s="310">
        <v>42.469100130080562</v>
      </c>
      <c r="I32" s="311">
        <v>8.5</v>
      </c>
      <c r="J32" s="309">
        <f t="shared" si="0"/>
        <v>125</v>
      </c>
      <c r="K32" s="312">
        <f>IF(L32="Rx",VALUE(LEFT(VLOOKUP($C32,#REF!,COLUMN(#REF!)-1,FALSE),4)),10*LOG(J32*1000))</f>
        <v>50.969100130080562</v>
      </c>
      <c r="L32" s="309" t="s">
        <v>76</v>
      </c>
      <c r="M32" s="313" t="s">
        <v>977</v>
      </c>
      <c r="N32" s="314" t="s">
        <v>7</v>
      </c>
      <c r="O32" s="315" t="s">
        <v>469</v>
      </c>
      <c r="P32" s="316">
        <v>12</v>
      </c>
      <c r="Q32" s="317">
        <v>0.4</v>
      </c>
      <c r="R32" s="318" t="s">
        <v>111</v>
      </c>
      <c r="S32" s="315" t="s">
        <v>167</v>
      </c>
      <c r="T32" s="318" t="s">
        <v>114</v>
      </c>
      <c r="U32" s="318" t="s">
        <v>115</v>
      </c>
      <c r="V32" s="319" t="s">
        <v>843</v>
      </c>
      <c r="W32" s="318" t="s">
        <v>112</v>
      </c>
      <c r="X32" s="319" t="s">
        <v>250</v>
      </c>
      <c r="Y32" s="309">
        <v>125</v>
      </c>
      <c r="Z32" s="319" t="s">
        <v>104</v>
      </c>
      <c r="AA32" s="315" t="s">
        <v>46</v>
      </c>
      <c r="AB32" s="353" t="s">
        <v>46</v>
      </c>
      <c r="AC32" s="353">
        <v>44727</v>
      </c>
      <c r="AD32" s="353" t="s">
        <v>98</v>
      </c>
      <c r="AE32" s="215"/>
    </row>
    <row r="33" spans="1:31" s="216" customFormat="1" ht="15" customHeight="1" x14ac:dyDescent="0.2">
      <c r="A33" s="219"/>
      <c r="B33" s="305" t="str">
        <f>IF(OR(X33="",X33=0),"",IF(OR(D33="Production",D33="EOL or NRND"),HYPERLINK(X33,"^"),IF(X33&lt;&gt;"-",IFERROR(IF(#REF!="",HYPERLINK(X33,"&lt;"),""),""),"")))</f>
        <v/>
      </c>
      <c r="C33" s="306" t="s">
        <v>208</v>
      </c>
      <c r="D33" s="307" t="s">
        <v>824</v>
      </c>
      <c r="E33" s="308">
        <v>1805</v>
      </c>
      <c r="F33" s="308">
        <v>2200</v>
      </c>
      <c r="G33" s="309">
        <v>16</v>
      </c>
      <c r="H33" s="310">
        <v>42.04119982655925</v>
      </c>
      <c r="I33" s="311">
        <v>8.8588001734407484</v>
      </c>
      <c r="J33" s="309">
        <f t="shared" si="0"/>
        <v>123.02687708123828</v>
      </c>
      <c r="K33" s="312">
        <f>IF(L33="Rx",VALUE(LEFT(VLOOKUP($C33,#REF!,COLUMN(#REF!)-1,FALSE),4)),10*LOG(J33*1000))</f>
        <v>50.900000000000006</v>
      </c>
      <c r="L33" s="309">
        <v>10</v>
      </c>
      <c r="M33" s="313" t="s">
        <v>826</v>
      </c>
      <c r="N33" s="314" t="s">
        <v>7</v>
      </c>
      <c r="O33" s="315" t="s">
        <v>88</v>
      </c>
      <c r="P33" s="316">
        <v>48</v>
      </c>
      <c r="Q33" s="317">
        <v>0.43</v>
      </c>
      <c r="R33" s="318" t="s">
        <v>852</v>
      </c>
      <c r="S33" s="315" t="s">
        <v>209</v>
      </c>
      <c r="T33" s="318" t="s">
        <v>79</v>
      </c>
      <c r="U33" s="318" t="s">
        <v>89</v>
      </c>
      <c r="V33" s="319" t="s">
        <v>90</v>
      </c>
      <c r="W33" s="318" t="s">
        <v>976</v>
      </c>
      <c r="X33" s="319" t="s">
        <v>210</v>
      </c>
      <c r="Y33" s="309">
        <v>123.02687708123828</v>
      </c>
      <c r="Z33" s="319" t="s">
        <v>90</v>
      </c>
      <c r="AA33" s="315" t="s">
        <v>829</v>
      </c>
      <c r="AB33" s="353">
        <v>45215</v>
      </c>
      <c r="AC33" s="353">
        <v>45210</v>
      </c>
      <c r="AD33" s="353" t="s">
        <v>203</v>
      </c>
      <c r="AE33" s="215"/>
    </row>
    <row r="34" spans="1:31" s="216" customFormat="1" ht="15" customHeight="1" x14ac:dyDescent="0.2">
      <c r="A34" s="219"/>
      <c r="B34" s="305" t="str">
        <f>IF(OR(X34="",X34=0),"",IF(OR(D34="Production",D34="EOL or NRND"),HYPERLINK(X34,"^"),IF(X34&lt;&gt;"-",IFERROR(IF(#REF!="",HYPERLINK(X34,"&lt;"),""),""),"")))</f>
        <v>^</v>
      </c>
      <c r="C34" s="306" t="s">
        <v>251</v>
      </c>
      <c r="D34" s="307" t="s">
        <v>468</v>
      </c>
      <c r="E34" s="308">
        <v>2496</v>
      </c>
      <c r="F34" s="308">
        <v>2690</v>
      </c>
      <c r="G34" s="309">
        <v>15</v>
      </c>
      <c r="H34" s="310">
        <v>41.760912590556813</v>
      </c>
      <c r="I34" s="311">
        <v>8.7312676361450059</v>
      </c>
      <c r="J34" s="309">
        <f t="shared" si="0"/>
        <v>112</v>
      </c>
      <c r="K34" s="312">
        <f>IF(L34="Rx",VALUE(LEFT(VLOOKUP($C34,#REF!,COLUMN(#REF!)-1,FALSE),4)),10*LOG(J34*1000))</f>
        <v>50.492180226701819</v>
      </c>
      <c r="L34" s="309">
        <v>10</v>
      </c>
      <c r="M34" s="313" t="s">
        <v>826</v>
      </c>
      <c r="N34" s="314" t="s">
        <v>7</v>
      </c>
      <c r="O34" s="315" t="s">
        <v>469</v>
      </c>
      <c r="P34" s="316">
        <v>16</v>
      </c>
      <c r="Q34" s="317">
        <v>0.57999999999999996</v>
      </c>
      <c r="R34" s="318" t="s">
        <v>999</v>
      </c>
      <c r="S34" s="315" t="s">
        <v>78</v>
      </c>
      <c r="T34" s="318" t="s">
        <v>79</v>
      </c>
      <c r="U34" s="318" t="s">
        <v>80</v>
      </c>
      <c r="V34" s="319" t="s">
        <v>827</v>
      </c>
      <c r="W34" s="318" t="s">
        <v>198</v>
      </c>
      <c r="X34" s="319" t="s">
        <v>252</v>
      </c>
      <c r="Y34" s="309">
        <v>112</v>
      </c>
      <c r="Z34" s="319" t="s">
        <v>81</v>
      </c>
      <c r="AA34" s="315" t="s">
        <v>46</v>
      </c>
      <c r="AB34" s="353" t="s">
        <v>46</v>
      </c>
      <c r="AC34" s="353">
        <v>44629</v>
      </c>
      <c r="AD34" s="353" t="s">
        <v>98</v>
      </c>
      <c r="AE34" s="215"/>
    </row>
    <row r="35" spans="1:31" s="216" customFormat="1" ht="15" customHeight="1" x14ac:dyDescent="0.2">
      <c r="A35" s="219"/>
      <c r="B35" s="305" t="str">
        <f>IF(OR(X35="",X35=0),"",IF(OR(D35="Production",D35="EOL or NRND"),HYPERLINK(X35,"^"),IF(X35&lt;&gt;"-",IFERROR(IF(#REF!="",HYPERLINK(X35,"&lt;"),""),""),"")))</f>
        <v>^</v>
      </c>
      <c r="C35" s="306" t="s">
        <v>266</v>
      </c>
      <c r="D35" s="307" t="s">
        <v>468</v>
      </c>
      <c r="E35" s="308">
        <v>3300</v>
      </c>
      <c r="F35" s="308">
        <v>3800</v>
      </c>
      <c r="G35" s="309">
        <v>18</v>
      </c>
      <c r="H35" s="310">
        <v>42.552725051033065</v>
      </c>
      <c r="I35" s="311">
        <v>7.4472749489669354</v>
      </c>
      <c r="J35" s="309">
        <f t="shared" ref="J35:J64" si="1">IF(OR(AND($AB$2=1,OR(E35&lt;$F$3+10,$F$3=""),OR(F35&gt;$E$3-10,$E$3="-")),AND($AB$2=2,AND(E35&lt;=$E$3+10,$E$3&lt;&gt;"-"),AND(F35&gt;=$F$3-10,$F$3&lt;&gt;"-",$F$3&lt;&gt;0))),Y35,0.001)</f>
        <v>100</v>
      </c>
      <c r="K35" s="312">
        <f>IF(L35="Rx",VALUE(LEFT(VLOOKUP($C35,#REF!,COLUMN(#REF!)-1,FALSE),4)),10*LOG(J35*1000))</f>
        <v>50</v>
      </c>
      <c r="L35" s="309">
        <v>10</v>
      </c>
      <c r="M35" s="313" t="s">
        <v>826</v>
      </c>
      <c r="N35" s="314" t="s">
        <v>7</v>
      </c>
      <c r="O35" s="315" t="s">
        <v>469</v>
      </c>
      <c r="P35" s="316">
        <v>16</v>
      </c>
      <c r="Q35" s="317">
        <v>0.56000000000000005</v>
      </c>
      <c r="R35" s="318" t="s">
        <v>989</v>
      </c>
      <c r="S35" s="315" t="s">
        <v>86</v>
      </c>
      <c r="T35" s="318" t="s">
        <v>79</v>
      </c>
      <c r="U35" s="318" t="s">
        <v>80</v>
      </c>
      <c r="V35" s="319" t="s">
        <v>855</v>
      </c>
      <c r="W35" s="318" t="s">
        <v>85</v>
      </c>
      <c r="X35" s="319" t="s">
        <v>268</v>
      </c>
      <c r="Y35" s="309">
        <v>100</v>
      </c>
      <c r="Z35" s="319" t="s">
        <v>267</v>
      </c>
      <c r="AA35" s="315" t="s">
        <v>46</v>
      </c>
      <c r="AB35" s="353" t="s">
        <v>46</v>
      </c>
      <c r="AC35" s="353">
        <v>44531</v>
      </c>
      <c r="AD35" s="353" t="s">
        <v>98</v>
      </c>
      <c r="AE35" s="215"/>
    </row>
    <row r="36" spans="1:31" s="216" customFormat="1" ht="15" customHeight="1" x14ac:dyDescent="0.2">
      <c r="A36" s="219"/>
      <c r="B36" s="305" t="str">
        <f>IF(OR(X36="",X36=0),"",IF(OR(D36="Production",D36="EOL or NRND"),HYPERLINK(X36,"^"),IF(X36&lt;&gt;"-",IFERROR(IF(#REF!="",HYPERLINK(X36,"&lt;"),""),""),"")))</f>
        <v>^</v>
      </c>
      <c r="C36" s="306" t="s">
        <v>258</v>
      </c>
      <c r="D36" s="307" t="s">
        <v>468</v>
      </c>
      <c r="E36" s="308">
        <v>3600</v>
      </c>
      <c r="F36" s="308">
        <v>3800</v>
      </c>
      <c r="G36" s="309">
        <v>13.5</v>
      </c>
      <c r="H36" s="310">
        <v>41.303337684950066</v>
      </c>
      <c r="I36" s="311">
        <v>8.6966623150499345</v>
      </c>
      <c r="J36" s="309">
        <v>89</v>
      </c>
      <c r="K36" s="312">
        <f>IF(L36="Rx",VALUE(LEFT(VLOOKUP($C36,#REF!,COLUMN(#REF!)-1,FALSE),4)),10*LOG(J36*1000))</f>
        <v>49.493900066449122</v>
      </c>
      <c r="L36" s="309">
        <v>10</v>
      </c>
      <c r="M36" s="313" t="s">
        <v>826</v>
      </c>
      <c r="N36" s="314" t="s">
        <v>7</v>
      </c>
      <c r="O36" s="315" t="s">
        <v>469</v>
      </c>
      <c r="P36" s="316">
        <v>15</v>
      </c>
      <c r="Q36" s="317">
        <v>0.54</v>
      </c>
      <c r="R36" s="318" t="s">
        <v>997</v>
      </c>
      <c r="S36" s="315" t="s">
        <v>78</v>
      </c>
      <c r="T36" s="318" t="s">
        <v>79</v>
      </c>
      <c r="U36" s="318" t="s">
        <v>80</v>
      </c>
      <c r="V36" s="319" t="s">
        <v>827</v>
      </c>
      <c r="W36" s="318" t="s">
        <v>220</v>
      </c>
      <c r="X36" s="319" t="s">
        <v>259</v>
      </c>
      <c r="Y36" s="309">
        <v>100</v>
      </c>
      <c r="Z36" s="319" t="s">
        <v>81</v>
      </c>
      <c r="AA36" s="315" t="s">
        <v>46</v>
      </c>
      <c r="AB36" s="353" t="s">
        <v>46</v>
      </c>
      <c r="AC36" s="353">
        <v>44547</v>
      </c>
      <c r="AD36" s="353" t="s">
        <v>98</v>
      </c>
      <c r="AE36" s="215"/>
    </row>
    <row r="37" spans="1:31" s="216" customFormat="1" ht="15" customHeight="1" x14ac:dyDescent="0.2">
      <c r="A37" s="219"/>
      <c r="B37" s="305" t="str">
        <f>IF(OR(X37="",X37=0),"",IF(OR(D37="Production",D37="EOL or NRND"),HYPERLINK(X37,"^"),IF(X37&lt;&gt;"-",IFERROR(IF(#REF!="",HYPERLINK(X37,"&lt;"),""),""),"")))</f>
        <v>^</v>
      </c>
      <c r="C37" s="306" t="s">
        <v>226</v>
      </c>
      <c r="D37" s="307" t="s">
        <v>468</v>
      </c>
      <c r="E37" s="308">
        <v>3400</v>
      </c>
      <c r="F37" s="308">
        <v>3600</v>
      </c>
      <c r="G37" s="309">
        <v>10.471285480509021</v>
      </c>
      <c r="H37" s="310">
        <v>40.200000000000003</v>
      </c>
      <c r="I37" s="311">
        <v>9.6999999999999957</v>
      </c>
      <c r="J37" s="309">
        <f t="shared" si="1"/>
        <v>97.723722095581266</v>
      </c>
      <c r="K37" s="312">
        <f>IF(L37="Rx",VALUE(LEFT(VLOOKUP($C37,#REF!,COLUMN(#REF!)-1,FALSE),4)),10*LOG(J37*1000))</f>
        <v>49.900000000000013</v>
      </c>
      <c r="L37" s="309">
        <v>5</v>
      </c>
      <c r="M37" s="313" t="s">
        <v>826</v>
      </c>
      <c r="N37" s="314" t="s">
        <v>7</v>
      </c>
      <c r="O37" s="315" t="s">
        <v>88</v>
      </c>
      <c r="P37" s="316">
        <v>30</v>
      </c>
      <c r="Q37" s="320">
        <v>0.47</v>
      </c>
      <c r="R37" s="318" t="s">
        <v>1000</v>
      </c>
      <c r="S37" s="315" t="s">
        <v>196</v>
      </c>
      <c r="T37" s="318" t="s">
        <v>197</v>
      </c>
      <c r="U37" s="318" t="s">
        <v>89</v>
      </c>
      <c r="V37" s="319" t="s">
        <v>90</v>
      </c>
      <c r="W37" s="318" t="s">
        <v>96</v>
      </c>
      <c r="X37" s="319" t="s">
        <v>227</v>
      </c>
      <c r="Y37" s="309">
        <v>97.723722095581266</v>
      </c>
      <c r="Z37" s="319" t="s">
        <v>90</v>
      </c>
      <c r="AA37" s="315" t="s">
        <v>46</v>
      </c>
      <c r="AB37" s="353" t="s">
        <v>46</v>
      </c>
      <c r="AC37" s="353">
        <v>44832</v>
      </c>
      <c r="AD37" s="353" t="s">
        <v>98</v>
      </c>
      <c r="AE37" s="215"/>
    </row>
    <row r="38" spans="1:31" s="216" customFormat="1" ht="15" customHeight="1" x14ac:dyDescent="0.2">
      <c r="A38" s="219"/>
      <c r="B38" s="305" t="str">
        <f>IF(OR(X38="",X38=0),"",IF(OR(D38="Production",D38="EOL or NRND"),HYPERLINK(X38,"^"),IF(X38&lt;&gt;"-",IFERROR(IF(#REF!="",HYPERLINK(X38,"&lt;"),""),""),"")))</f>
        <v>^</v>
      </c>
      <c r="C38" s="306" t="s">
        <v>237</v>
      </c>
      <c r="D38" s="307" t="s">
        <v>468</v>
      </c>
      <c r="E38" s="308">
        <v>2300</v>
      </c>
      <c r="F38" s="308">
        <v>2400</v>
      </c>
      <c r="G38" s="309">
        <v>13.8</v>
      </c>
      <c r="H38" s="310">
        <v>41.398790864012369</v>
      </c>
      <c r="I38" s="311">
        <v>8.2390874094431865</v>
      </c>
      <c r="J38" s="309">
        <f t="shared" si="1"/>
        <v>92</v>
      </c>
      <c r="K38" s="312">
        <f>IF(L38="Rx",VALUE(LEFT(VLOOKUP($C38,#REF!,COLUMN(#REF!)-1,FALSE),4)),10*LOG(J38*1000))</f>
        <v>49.637878273455556</v>
      </c>
      <c r="L38" s="309">
        <v>10</v>
      </c>
      <c r="M38" s="313" t="s">
        <v>826</v>
      </c>
      <c r="N38" s="314" t="s">
        <v>7</v>
      </c>
      <c r="O38" s="315" t="s">
        <v>469</v>
      </c>
      <c r="P38" s="316">
        <v>16</v>
      </c>
      <c r="Q38" s="317">
        <v>0.56000000000000005</v>
      </c>
      <c r="R38" s="318" t="s">
        <v>999</v>
      </c>
      <c r="S38" s="315" t="s">
        <v>78</v>
      </c>
      <c r="T38" s="318" t="s">
        <v>79</v>
      </c>
      <c r="U38" s="318" t="s">
        <v>80</v>
      </c>
      <c r="V38" s="319" t="s">
        <v>827</v>
      </c>
      <c r="W38" s="318" t="s">
        <v>198</v>
      </c>
      <c r="X38" s="319" t="s">
        <v>238</v>
      </c>
      <c r="Y38" s="309">
        <v>92</v>
      </c>
      <c r="Z38" s="319" t="s">
        <v>81</v>
      </c>
      <c r="AA38" s="315" t="s">
        <v>46</v>
      </c>
      <c r="AB38" s="353" t="s">
        <v>46</v>
      </c>
      <c r="AC38" s="353">
        <v>44804</v>
      </c>
      <c r="AD38" s="353" t="s">
        <v>98</v>
      </c>
      <c r="AE38" s="215"/>
    </row>
    <row r="39" spans="1:31" s="216" customFormat="1" ht="15" customHeight="1" x14ac:dyDescent="0.2">
      <c r="A39" s="219"/>
      <c r="B39" s="305" t="str">
        <f>IF(OR(X39="",X39=0),"",IF(OR(D39="Production",D39="EOL or NRND"),HYPERLINK(X39,"^"),IF(X39&lt;&gt;"-",IFERROR(IF(#REF!="",HYPERLINK(X39,"&lt;"),""),""),"")))</f>
        <v>^</v>
      </c>
      <c r="C39" s="306" t="s">
        <v>255</v>
      </c>
      <c r="D39" s="307" t="s">
        <v>468</v>
      </c>
      <c r="E39" s="308">
        <v>3300</v>
      </c>
      <c r="F39" s="308">
        <v>3700</v>
      </c>
      <c r="G39" s="309">
        <v>15.1</v>
      </c>
      <c r="H39" s="310">
        <v>41.789769472931695</v>
      </c>
      <c r="I39" s="311">
        <v>7.6054230532544835</v>
      </c>
      <c r="J39" s="309">
        <f t="shared" si="1"/>
        <v>87</v>
      </c>
      <c r="K39" s="312">
        <f>IF(L39="Rx",VALUE(LEFT(VLOOKUP($C39,#REF!,COLUMN(#REF!)-1,FALSE),4)),10*LOG(J39*1000))</f>
        <v>49.395192526186179</v>
      </c>
      <c r="L39" s="309">
        <v>10</v>
      </c>
      <c r="M39" s="313" t="s">
        <v>826</v>
      </c>
      <c r="N39" s="314" t="s">
        <v>7</v>
      </c>
      <c r="O39" s="315" t="s">
        <v>469</v>
      </c>
      <c r="P39" s="316">
        <v>15</v>
      </c>
      <c r="Q39" s="317">
        <v>0.54</v>
      </c>
      <c r="R39" s="318" t="s">
        <v>995</v>
      </c>
      <c r="S39" s="315" t="s">
        <v>78</v>
      </c>
      <c r="T39" s="318" t="s">
        <v>79</v>
      </c>
      <c r="U39" s="318" t="s">
        <v>80</v>
      </c>
      <c r="V39" s="319" t="s">
        <v>856</v>
      </c>
      <c r="W39" s="318" t="s">
        <v>85</v>
      </c>
      <c r="X39" s="319" t="s">
        <v>257</v>
      </c>
      <c r="Y39" s="309">
        <v>87</v>
      </c>
      <c r="Z39" s="319" t="s">
        <v>256</v>
      </c>
      <c r="AA39" s="315" t="s">
        <v>46</v>
      </c>
      <c r="AB39" s="353" t="s">
        <v>46</v>
      </c>
      <c r="AC39" s="353">
        <v>44531</v>
      </c>
      <c r="AD39" s="353" t="s">
        <v>98</v>
      </c>
      <c r="AE39" s="215"/>
    </row>
    <row r="40" spans="1:31" s="216" customFormat="1" ht="15" customHeight="1" x14ac:dyDescent="0.2">
      <c r="A40" s="219"/>
      <c r="B40" s="305" t="str">
        <f>IF(OR(X40="",X40=0),"",IF(OR(D40="Production",D40="EOL or NRND"),HYPERLINK(X40,"^"),IF(X40&lt;&gt;"-",IFERROR(IF(#REF!="",HYPERLINK(X40,"&lt;"),""),""),"")))</f>
        <v>^</v>
      </c>
      <c r="C40" s="306" t="s">
        <v>228</v>
      </c>
      <c r="D40" s="307" t="s">
        <v>468</v>
      </c>
      <c r="E40" s="308">
        <v>3400</v>
      </c>
      <c r="F40" s="308">
        <v>3800</v>
      </c>
      <c r="G40" s="309">
        <v>10.471285480509021</v>
      </c>
      <c r="H40" s="310">
        <v>40.200000000000003</v>
      </c>
      <c r="I40" s="311">
        <v>9.0999999999999943</v>
      </c>
      <c r="J40" s="309">
        <f t="shared" si="1"/>
        <v>85.11380382023772</v>
      </c>
      <c r="K40" s="312">
        <f>IF(L40="Rx",VALUE(LEFT(VLOOKUP($C40,#REF!,COLUMN(#REF!)-1,FALSE),4)),10*LOG(J40*1000))</f>
        <v>49.300000000000004</v>
      </c>
      <c r="L40" s="309">
        <v>5</v>
      </c>
      <c r="M40" s="313" t="s">
        <v>826</v>
      </c>
      <c r="N40" s="314" t="s">
        <v>7</v>
      </c>
      <c r="O40" s="315" t="s">
        <v>88</v>
      </c>
      <c r="P40" s="316">
        <v>31</v>
      </c>
      <c r="Q40" s="320">
        <v>0.45</v>
      </c>
      <c r="R40" s="318" t="s">
        <v>1001</v>
      </c>
      <c r="S40" s="315" t="s">
        <v>196</v>
      </c>
      <c r="T40" s="318" t="s">
        <v>197</v>
      </c>
      <c r="U40" s="318" t="s">
        <v>89</v>
      </c>
      <c r="V40" s="319" t="s">
        <v>90</v>
      </c>
      <c r="W40" s="318" t="s">
        <v>96</v>
      </c>
      <c r="X40" s="319" t="s">
        <v>229</v>
      </c>
      <c r="Y40" s="309">
        <v>85.11380382023772</v>
      </c>
      <c r="Z40" s="319" t="s">
        <v>90</v>
      </c>
      <c r="AA40" s="315" t="s">
        <v>46</v>
      </c>
      <c r="AB40" s="353" t="s">
        <v>46</v>
      </c>
      <c r="AC40" s="353">
        <v>44839</v>
      </c>
      <c r="AD40" s="353" t="s">
        <v>98</v>
      </c>
      <c r="AE40" s="215"/>
    </row>
    <row r="41" spans="1:31" s="216" customFormat="1" ht="15" customHeight="1" x14ac:dyDescent="0.2">
      <c r="A41" s="219"/>
      <c r="B41" s="305" t="str">
        <f>IF(OR(X41="",X41=0),"",IF(OR(D41="Production",D41="EOL or NRND"),HYPERLINK(X41,"^"),IF(X41&lt;&gt;"-",IFERROR(IF(#REF!="",HYPERLINK(X41,"&lt;"),""),""),"")))</f>
        <v>^</v>
      </c>
      <c r="C41" s="306" t="s">
        <v>224</v>
      </c>
      <c r="D41" s="307" t="s">
        <v>468</v>
      </c>
      <c r="E41" s="308">
        <v>3300</v>
      </c>
      <c r="F41" s="308">
        <v>3670</v>
      </c>
      <c r="G41" s="309">
        <v>10.715193052376051</v>
      </c>
      <c r="H41" s="310">
        <v>40.299999999999997</v>
      </c>
      <c r="I41" s="311">
        <v>9</v>
      </c>
      <c r="J41" s="309">
        <f t="shared" si="1"/>
        <v>83.176377110267168</v>
      </c>
      <c r="K41" s="312">
        <f>IF(L41="Rx",VALUE(LEFT(VLOOKUP($C41,#REF!,COLUMN(#REF!)-1,FALSE),4)),10*LOG(J41*1000))</f>
        <v>49.20000000000001</v>
      </c>
      <c r="L41" s="309">
        <v>5</v>
      </c>
      <c r="M41" s="313" t="s">
        <v>826</v>
      </c>
      <c r="N41" s="314" t="s">
        <v>7</v>
      </c>
      <c r="O41" s="315" t="s">
        <v>88</v>
      </c>
      <c r="P41" s="316">
        <v>31</v>
      </c>
      <c r="Q41" s="317">
        <v>0.45399999999999996</v>
      </c>
      <c r="R41" s="318" t="s">
        <v>1000</v>
      </c>
      <c r="S41" s="315" t="s">
        <v>196</v>
      </c>
      <c r="T41" s="318" t="s">
        <v>197</v>
      </c>
      <c r="U41" s="318" t="s">
        <v>89</v>
      </c>
      <c r="V41" s="319" t="s">
        <v>90</v>
      </c>
      <c r="W41" s="318" t="s">
        <v>96</v>
      </c>
      <c r="X41" s="319" t="s">
        <v>225</v>
      </c>
      <c r="Y41" s="309">
        <v>83.176377110267168</v>
      </c>
      <c r="Z41" s="319" t="s">
        <v>90</v>
      </c>
      <c r="AA41" s="315" t="s">
        <v>46</v>
      </c>
      <c r="AB41" s="353" t="s">
        <v>46</v>
      </c>
      <c r="AC41" s="353">
        <v>44838</v>
      </c>
      <c r="AD41" s="353" t="s">
        <v>98</v>
      </c>
      <c r="AE41" s="215"/>
    </row>
    <row r="42" spans="1:31" s="216" customFormat="1" ht="15" customHeight="1" x14ac:dyDescent="0.2">
      <c r="A42" s="219"/>
      <c r="B42" s="305" t="str">
        <f>IF(OR(X42="",X42=0),"",IF(OR(D42="Production",D42="EOL or NRND"),HYPERLINK(X42,"^"),IF(X42&lt;&gt;"-",IFERROR(IF(#REF!="",HYPERLINK(X42,"&lt;"),""),""),"")))</f>
        <v>^</v>
      </c>
      <c r="C42" s="306" t="s">
        <v>181</v>
      </c>
      <c r="D42" s="307" t="s">
        <v>468</v>
      </c>
      <c r="E42" s="308">
        <v>2300</v>
      </c>
      <c r="F42" s="308">
        <v>2690</v>
      </c>
      <c r="G42" s="309">
        <v>8.3000000000000007</v>
      </c>
      <c r="H42" s="310">
        <v>39.190780923760741</v>
      </c>
      <c r="I42" s="311">
        <v>10</v>
      </c>
      <c r="J42" s="309">
        <f t="shared" si="1"/>
        <v>83</v>
      </c>
      <c r="K42" s="312">
        <f>IF(L42="Rx",VALUE(LEFT(VLOOKUP($C42,#REF!,COLUMN(#REF!)-1,FALSE),4)),10*LOG(J42*1000))</f>
        <v>49.190780923760741</v>
      </c>
      <c r="L42" s="309">
        <v>5</v>
      </c>
      <c r="M42" s="313" t="s">
        <v>836</v>
      </c>
      <c r="N42" s="314" t="s">
        <v>9</v>
      </c>
      <c r="O42" s="315" t="s">
        <v>470</v>
      </c>
      <c r="P42" s="316">
        <v>30</v>
      </c>
      <c r="Q42" s="317">
        <v>0.37</v>
      </c>
      <c r="R42" s="318" t="s">
        <v>858</v>
      </c>
      <c r="S42" s="315" t="s">
        <v>191</v>
      </c>
      <c r="T42" s="318" t="s">
        <v>79</v>
      </c>
      <c r="U42" s="318" t="s">
        <v>133</v>
      </c>
      <c r="V42" s="319" t="s">
        <v>280</v>
      </c>
      <c r="W42" s="318" t="s">
        <v>119</v>
      </c>
      <c r="X42" s="319" t="s">
        <v>281</v>
      </c>
      <c r="Y42" s="309">
        <v>83</v>
      </c>
      <c r="Z42" s="319" t="s">
        <v>280</v>
      </c>
      <c r="AA42" s="315" t="s">
        <v>46</v>
      </c>
      <c r="AB42" s="353" t="s">
        <v>46</v>
      </c>
      <c r="AC42" s="353">
        <v>43863</v>
      </c>
      <c r="AD42" s="353" t="s">
        <v>98</v>
      </c>
      <c r="AE42" s="215"/>
    </row>
    <row r="43" spans="1:31" s="216" customFormat="1" ht="15" customHeight="1" x14ac:dyDescent="0.2">
      <c r="A43" s="219"/>
      <c r="B43" s="305" t="str">
        <f>IF(OR(X43="",X43=0),"",IF(OR(D43="Production",D43="EOL or NRND"),HYPERLINK(X43,"^"),IF(X43&lt;&gt;"-",IFERROR(IF(#REF!="",HYPERLINK(X43,"&lt;"),""),""),"")))</f>
        <v>^</v>
      </c>
      <c r="C43" s="306" t="s">
        <v>242</v>
      </c>
      <c r="D43" s="307" t="s">
        <v>468</v>
      </c>
      <c r="E43" s="308">
        <v>3300</v>
      </c>
      <c r="F43" s="308">
        <v>3800</v>
      </c>
      <c r="G43" s="309">
        <v>9</v>
      </c>
      <c r="H43" s="310">
        <v>39.542425094393245</v>
      </c>
      <c r="I43" s="311">
        <v>8.7575749056067522</v>
      </c>
      <c r="J43" s="309">
        <f t="shared" si="1"/>
        <v>67.608297539198304</v>
      </c>
      <c r="K43" s="312">
        <f>IF(L43="Rx",VALUE(LEFT(VLOOKUP($C43,#REF!,COLUMN(#REF!)-1,FALSE),4)),10*LOG(J43*1000))</f>
        <v>48.300000000000011</v>
      </c>
      <c r="L43" s="309">
        <v>5</v>
      </c>
      <c r="M43" s="313" t="s">
        <v>826</v>
      </c>
      <c r="N43" s="314" t="s">
        <v>7</v>
      </c>
      <c r="O43" s="315" t="s">
        <v>88</v>
      </c>
      <c r="P43" s="316">
        <v>32</v>
      </c>
      <c r="Q43" s="317">
        <v>0.46</v>
      </c>
      <c r="R43" s="318" t="s">
        <v>854</v>
      </c>
      <c r="S43" s="315" t="s">
        <v>92</v>
      </c>
      <c r="T43" s="318" t="s">
        <v>79</v>
      </c>
      <c r="U43" s="318" t="s">
        <v>89</v>
      </c>
      <c r="V43" s="319" t="s">
        <v>90</v>
      </c>
      <c r="W43" s="318" t="s">
        <v>96</v>
      </c>
      <c r="X43" s="319" t="s">
        <v>243</v>
      </c>
      <c r="Y43" s="309">
        <v>67.608297539198304</v>
      </c>
      <c r="Z43" s="319" t="s">
        <v>90</v>
      </c>
      <c r="AA43" s="315" t="s">
        <v>46</v>
      </c>
      <c r="AB43" s="353" t="s">
        <v>46</v>
      </c>
      <c r="AC43" s="353">
        <v>44783</v>
      </c>
      <c r="AD43" s="353" t="s">
        <v>98</v>
      </c>
      <c r="AE43" s="215"/>
    </row>
    <row r="44" spans="1:31" s="216" customFormat="1" ht="15" customHeight="1" x14ac:dyDescent="0.2">
      <c r="A44" s="219"/>
      <c r="B44" s="305" t="str">
        <f>IF(OR(X44="",X44=0),"",IF(OR(D44="Production",D44="EOL or NRND"),HYPERLINK(X44,"^"),IF(X44&lt;&gt;"-",IFERROR(IF(#REF!="",HYPERLINK(X44,"&lt;"),""),""),"")))</f>
        <v>^</v>
      </c>
      <c r="C44" s="306" t="s">
        <v>135</v>
      </c>
      <c r="D44" s="307" t="s">
        <v>468</v>
      </c>
      <c r="E44" s="308">
        <v>575</v>
      </c>
      <c r="F44" s="308">
        <v>960</v>
      </c>
      <c r="G44" s="309">
        <v>6.3</v>
      </c>
      <c r="H44" s="310">
        <v>37.993405494535814</v>
      </c>
      <c r="I44" s="311">
        <v>10.306061464880543</v>
      </c>
      <c r="J44" s="309">
        <f t="shared" si="1"/>
        <v>67.599999999999994</v>
      </c>
      <c r="K44" s="312">
        <f>IF(L44="Rx",VALUE(LEFT(VLOOKUP($C44,#REF!,COLUMN(#REF!)-1,FALSE),4)),10*LOG(J44*1000))</f>
        <v>48.299466959416357</v>
      </c>
      <c r="L44" s="309">
        <v>5</v>
      </c>
      <c r="M44" s="313" t="s">
        <v>826</v>
      </c>
      <c r="N44" s="314" t="s">
        <v>9</v>
      </c>
      <c r="O44" s="315" t="s">
        <v>470</v>
      </c>
      <c r="P44" s="316">
        <v>36.5</v>
      </c>
      <c r="Q44" s="317">
        <v>0.19800000000000001</v>
      </c>
      <c r="R44" s="318" t="s">
        <v>861</v>
      </c>
      <c r="S44" s="315" t="s">
        <v>132</v>
      </c>
      <c r="T44" s="318" t="s">
        <v>79</v>
      </c>
      <c r="U44" s="318" t="s">
        <v>133</v>
      </c>
      <c r="V44" s="319" t="s">
        <v>134</v>
      </c>
      <c r="W44" s="318" t="s">
        <v>129</v>
      </c>
      <c r="X44" s="319" t="s">
        <v>862</v>
      </c>
      <c r="Y44" s="309">
        <v>67.599999999999994</v>
      </c>
      <c r="Z44" s="319" t="s">
        <v>134</v>
      </c>
      <c r="AA44" s="315" t="s">
        <v>46</v>
      </c>
      <c r="AB44" s="353" t="s">
        <v>46</v>
      </c>
      <c r="AC44" s="353">
        <v>44562</v>
      </c>
      <c r="AD44" s="353" t="s">
        <v>98</v>
      </c>
      <c r="AE44" s="215"/>
    </row>
    <row r="45" spans="1:31" s="216" customFormat="1" ht="15" customHeight="1" x14ac:dyDescent="0.2">
      <c r="A45" s="219"/>
      <c r="B45" s="305" t="str">
        <f>IF(OR(X45="",X45=0),"",IF(OR(D45="Production",D45="EOL or NRND"),HYPERLINK(X45,"^"),IF(X45&lt;&gt;"-",IFERROR(IF(#REF!="",HYPERLINK(X45,"&lt;"),""),""),"")))</f>
        <v>^</v>
      </c>
      <c r="C45" s="306" t="s">
        <v>262</v>
      </c>
      <c r="D45" s="307" t="s">
        <v>468</v>
      </c>
      <c r="E45" s="308">
        <v>2300</v>
      </c>
      <c r="F45" s="308">
        <v>2400</v>
      </c>
      <c r="G45" s="309">
        <v>8.8000000000000007</v>
      </c>
      <c r="H45" s="310">
        <v>39.444826721501684</v>
      </c>
      <c r="I45" s="311">
        <v>8.5554668709396609</v>
      </c>
      <c r="J45" s="309">
        <f t="shared" si="1"/>
        <v>63.1</v>
      </c>
      <c r="K45" s="312">
        <f>IF(L45="Rx",VALUE(LEFT(VLOOKUP($C45,#REF!,COLUMN(#REF!)-1,FALSE),4)),10*LOG(J45*1000))</f>
        <v>48.000293592441345</v>
      </c>
      <c r="L45" s="309">
        <v>5</v>
      </c>
      <c r="M45" s="313" t="s">
        <v>826</v>
      </c>
      <c r="N45" s="314" t="s">
        <v>7</v>
      </c>
      <c r="O45" s="315" t="s">
        <v>469</v>
      </c>
      <c r="P45" s="316">
        <v>17</v>
      </c>
      <c r="Q45" s="317">
        <v>0.6</v>
      </c>
      <c r="R45" s="318" t="s">
        <v>997</v>
      </c>
      <c r="S45" s="315" t="s">
        <v>78</v>
      </c>
      <c r="T45" s="318" t="s">
        <v>79</v>
      </c>
      <c r="U45" s="318" t="s">
        <v>80</v>
      </c>
      <c r="V45" s="319" t="s">
        <v>827</v>
      </c>
      <c r="W45" s="318" t="s">
        <v>77</v>
      </c>
      <c r="X45" s="319" t="s">
        <v>263</v>
      </c>
      <c r="Y45" s="309">
        <v>63.1</v>
      </c>
      <c r="Z45" s="319" t="s">
        <v>81</v>
      </c>
      <c r="AA45" s="315" t="s">
        <v>46</v>
      </c>
      <c r="AB45" s="353" t="s">
        <v>46</v>
      </c>
      <c r="AC45" s="353">
        <v>44517</v>
      </c>
      <c r="AD45" s="353" t="s">
        <v>98</v>
      </c>
      <c r="AE45" s="215"/>
    </row>
    <row r="46" spans="1:31" s="216" customFormat="1" ht="15" customHeight="1" x14ac:dyDescent="0.2">
      <c r="A46" s="219"/>
      <c r="B46" s="305" t="str">
        <f>IF(OR(X46="",X46=0),"",IF(OR(D46="Production",D46="EOL or NRND"),HYPERLINK(X46,"^"),IF(X46&lt;&gt;"-",IFERROR(IF(#REF!="",HYPERLINK(X46,"&lt;"),""),""),"")))</f>
        <v>^</v>
      </c>
      <c r="C46" s="306" t="s">
        <v>165</v>
      </c>
      <c r="D46" s="307" t="s">
        <v>468</v>
      </c>
      <c r="E46" s="308">
        <v>1805</v>
      </c>
      <c r="F46" s="308">
        <v>2200</v>
      </c>
      <c r="G46" s="309">
        <v>6.2999999999999963</v>
      </c>
      <c r="H46" s="310">
        <v>37.993405494535814</v>
      </c>
      <c r="I46" s="311">
        <v>10.000000000000007</v>
      </c>
      <c r="J46" s="309">
        <f t="shared" si="1"/>
        <v>63</v>
      </c>
      <c r="K46" s="312">
        <f>IF(L46="Rx",VALUE(LEFT(VLOOKUP($C46,#REF!,COLUMN(#REF!)-1,FALSE),4)),10*LOG(J46*1000))</f>
        <v>47.993405494535821</v>
      </c>
      <c r="L46" s="309">
        <v>5</v>
      </c>
      <c r="M46" s="313" t="s">
        <v>836</v>
      </c>
      <c r="N46" s="314" t="s">
        <v>9</v>
      </c>
      <c r="O46" s="315" t="s">
        <v>470</v>
      </c>
      <c r="P46" s="316">
        <v>28.7</v>
      </c>
      <c r="Q46" s="317">
        <v>0.39100000000000001</v>
      </c>
      <c r="R46" s="318" t="s">
        <v>864</v>
      </c>
      <c r="S46" s="315" t="s">
        <v>166</v>
      </c>
      <c r="T46" s="318" t="s">
        <v>79</v>
      </c>
      <c r="U46" s="318" t="s">
        <v>80</v>
      </c>
      <c r="V46" s="319" t="s">
        <v>90</v>
      </c>
      <c r="W46" s="318" t="s">
        <v>168</v>
      </c>
      <c r="X46" s="319" t="s">
        <v>865</v>
      </c>
      <c r="Y46" s="309">
        <v>63</v>
      </c>
      <c r="Z46" s="319" t="s">
        <v>90</v>
      </c>
      <c r="AA46" s="315" t="s">
        <v>46</v>
      </c>
      <c r="AB46" s="353" t="s">
        <v>46</v>
      </c>
      <c r="AC46" s="353">
        <v>43756</v>
      </c>
      <c r="AD46" s="353" t="s">
        <v>98</v>
      </c>
      <c r="AE46" s="215"/>
    </row>
    <row r="47" spans="1:31" s="216" customFormat="1" ht="15" customHeight="1" x14ac:dyDescent="0.2">
      <c r="A47" s="219"/>
      <c r="B47" s="305" t="str">
        <f>IF(OR(X47="",X47=0),"",IF(OR(D47="Production",D47="EOL or NRND"),HYPERLINK(X47,"^"),IF(X47&lt;&gt;"-",IFERROR(IF(#REF!="",HYPERLINK(X47,"&lt;"),""),""),"")))</f>
        <v>^</v>
      </c>
      <c r="C47" s="321" t="s">
        <v>235</v>
      </c>
      <c r="D47" s="307" t="s">
        <v>468</v>
      </c>
      <c r="E47" s="308">
        <v>3700</v>
      </c>
      <c r="F47" s="308">
        <v>3980</v>
      </c>
      <c r="G47" s="309">
        <v>9</v>
      </c>
      <c r="H47" s="310">
        <v>39.542425094393245</v>
      </c>
      <c r="I47" s="311">
        <v>8.3000000000000007</v>
      </c>
      <c r="J47" s="309">
        <f t="shared" si="1"/>
        <v>60.847467785278447</v>
      </c>
      <c r="K47" s="312">
        <f>IF(L47="Rx",VALUE(LEFT(VLOOKUP($C47,#REF!,COLUMN(#REF!)-1,FALSE),4)),10*LOG(J47*1000))</f>
        <v>47.842425094393249</v>
      </c>
      <c r="L47" s="309">
        <v>5</v>
      </c>
      <c r="M47" s="313" t="s">
        <v>826</v>
      </c>
      <c r="N47" s="314" t="s">
        <v>7</v>
      </c>
      <c r="O47" s="315" t="s">
        <v>88</v>
      </c>
      <c r="P47" s="316">
        <v>33</v>
      </c>
      <c r="Q47" s="320">
        <v>0.46</v>
      </c>
      <c r="R47" s="318" t="s">
        <v>1002</v>
      </c>
      <c r="S47" s="315" t="s">
        <v>92</v>
      </c>
      <c r="T47" s="318" t="s">
        <v>79</v>
      </c>
      <c r="U47" s="318" t="s">
        <v>89</v>
      </c>
      <c r="V47" s="319" t="s">
        <v>90</v>
      </c>
      <c r="W47" s="318" t="s">
        <v>96</v>
      </c>
      <c r="X47" s="319" t="s">
        <v>236</v>
      </c>
      <c r="Y47" s="309">
        <v>60.847467785278447</v>
      </c>
      <c r="Z47" s="319" t="s">
        <v>90</v>
      </c>
      <c r="AA47" s="315" t="s">
        <v>46</v>
      </c>
      <c r="AB47" s="353" t="s">
        <v>46</v>
      </c>
      <c r="AC47" s="353">
        <v>44888</v>
      </c>
      <c r="AD47" s="353" t="s">
        <v>98</v>
      </c>
      <c r="AE47" s="215"/>
    </row>
    <row r="48" spans="1:31" s="216" customFormat="1" ht="15" customHeight="1" x14ac:dyDescent="0.2">
      <c r="A48" s="219"/>
      <c r="B48" s="305" t="str">
        <f>IF(OR(X48="",X48=0),"",IF(OR(D48="Production",D48="EOL or NRND"),HYPERLINK(X48,"^"),IF(X48&lt;&gt;"-",IFERROR(IF(#REF!="",HYPERLINK(X48,"&lt;"),""),""),"")))</f>
        <v>^</v>
      </c>
      <c r="C48" s="306" t="s">
        <v>274</v>
      </c>
      <c r="D48" s="307" t="s">
        <v>468</v>
      </c>
      <c r="E48" s="308">
        <v>3300</v>
      </c>
      <c r="F48" s="308">
        <v>3580</v>
      </c>
      <c r="G48" s="309">
        <v>7</v>
      </c>
      <c r="H48" s="310">
        <v>38.450980400142569</v>
      </c>
      <c r="I48" s="311">
        <v>9.0490195998574308</v>
      </c>
      <c r="J48" s="309">
        <f t="shared" si="1"/>
        <v>56.234132519034951</v>
      </c>
      <c r="K48" s="312">
        <f>IF(L48="Rx",VALUE(LEFT(VLOOKUP($C48,#REF!,COLUMN(#REF!)-1,FALSE),4)),10*LOG(J48*1000))</f>
        <v>47.5</v>
      </c>
      <c r="L48" s="309">
        <v>5</v>
      </c>
      <c r="M48" s="313" t="s">
        <v>836</v>
      </c>
      <c r="N48" s="314" t="s">
        <v>9</v>
      </c>
      <c r="O48" s="315" t="s">
        <v>88</v>
      </c>
      <c r="P48" s="316">
        <v>28</v>
      </c>
      <c r="Q48" s="317">
        <v>0.39</v>
      </c>
      <c r="R48" s="318" t="s">
        <v>1003</v>
      </c>
      <c r="S48" s="315" t="s">
        <v>92</v>
      </c>
      <c r="T48" s="318" t="s">
        <v>79</v>
      </c>
      <c r="U48" s="318" t="s">
        <v>89</v>
      </c>
      <c r="V48" s="319" t="s">
        <v>90</v>
      </c>
      <c r="W48" s="318" t="s">
        <v>119</v>
      </c>
      <c r="X48" s="319" t="s">
        <v>275</v>
      </c>
      <c r="Y48" s="309">
        <v>56.234132519034951</v>
      </c>
      <c r="Z48" s="319" t="s">
        <v>90</v>
      </c>
      <c r="AA48" s="315" t="s">
        <v>46</v>
      </c>
      <c r="AB48" s="353" t="s">
        <v>46</v>
      </c>
      <c r="AC48" s="353">
        <v>44363</v>
      </c>
      <c r="AD48" s="353" t="s">
        <v>98</v>
      </c>
      <c r="AE48" s="215"/>
    </row>
    <row r="49" spans="1:31" s="216" customFormat="1" ht="15" customHeight="1" x14ac:dyDescent="0.2">
      <c r="A49" s="219"/>
      <c r="B49" s="305" t="str">
        <f>IF(OR(X49="",X49=0),"",IF(OR(D49="Production",D49="EOL or NRND"),HYPERLINK(X49,"^"),IF(X49&lt;&gt;"-",IFERROR(IF(#REF!="",HYPERLINK(X49,"&lt;"),""),""),"")))</f>
        <v>^</v>
      </c>
      <c r="C49" s="306" t="s">
        <v>293</v>
      </c>
      <c r="D49" s="307" t="s">
        <v>468</v>
      </c>
      <c r="E49" s="308">
        <v>3600</v>
      </c>
      <c r="F49" s="308">
        <v>3800</v>
      </c>
      <c r="G49" s="309">
        <v>7</v>
      </c>
      <c r="H49" s="310">
        <v>38.450980400142569</v>
      </c>
      <c r="I49" s="311">
        <v>9.0490195998574308</v>
      </c>
      <c r="J49" s="309">
        <f t="shared" si="1"/>
        <v>56.234132519034951</v>
      </c>
      <c r="K49" s="312">
        <f>IF(L49="Rx",VALUE(LEFT(VLOOKUP($C49,#REF!,COLUMN(#REF!)-1,FALSE),4)),10*LOG(J49*1000))</f>
        <v>47.5</v>
      </c>
      <c r="L49" s="309">
        <v>5</v>
      </c>
      <c r="M49" s="313" t="s">
        <v>836</v>
      </c>
      <c r="N49" s="314" t="s">
        <v>9</v>
      </c>
      <c r="O49" s="315" t="s">
        <v>88</v>
      </c>
      <c r="P49" s="316">
        <v>28</v>
      </c>
      <c r="Q49" s="317">
        <v>0.39</v>
      </c>
      <c r="R49" s="318" t="s">
        <v>857</v>
      </c>
      <c r="S49" s="315" t="s">
        <v>92</v>
      </c>
      <c r="T49" s="318" t="s">
        <v>79</v>
      </c>
      <c r="U49" s="318" t="s">
        <v>89</v>
      </c>
      <c r="V49" s="319" t="s">
        <v>90</v>
      </c>
      <c r="W49" s="318" t="s">
        <v>119</v>
      </c>
      <c r="X49" s="319" t="s">
        <v>867</v>
      </c>
      <c r="Y49" s="309">
        <v>56.234132519034951</v>
      </c>
      <c r="Z49" s="319" t="s">
        <v>90</v>
      </c>
      <c r="AA49" s="315" t="s">
        <v>46</v>
      </c>
      <c r="AB49" s="353" t="s">
        <v>46</v>
      </c>
      <c r="AC49" s="353">
        <v>44077</v>
      </c>
      <c r="AD49" s="353" t="s">
        <v>98</v>
      </c>
      <c r="AE49" s="215"/>
    </row>
    <row r="50" spans="1:31" s="216" customFormat="1" ht="15" customHeight="1" x14ac:dyDescent="0.2">
      <c r="A50" s="219"/>
      <c r="B50" s="305" t="str">
        <f>IF(OR(X50="",X50=0),"",IF(OR(D50="Production",D50="EOL or NRND"),HYPERLINK(X50,"^"),IF(X50&lt;&gt;"-",IFERROR(IF(#REF!="",HYPERLINK(X50,"&lt;"),""),""),"")))</f>
        <v>^</v>
      </c>
      <c r="C50" s="306" t="s">
        <v>178</v>
      </c>
      <c r="D50" s="307" t="s">
        <v>468</v>
      </c>
      <c r="E50" s="308">
        <v>2300</v>
      </c>
      <c r="F50" s="308">
        <v>2700</v>
      </c>
      <c r="G50" s="309">
        <v>5.6</v>
      </c>
      <c r="H50" s="310">
        <v>37.481880270062</v>
      </c>
      <c r="I50" s="311">
        <v>9.9217466248804413</v>
      </c>
      <c r="J50" s="309">
        <f t="shared" si="1"/>
        <v>55</v>
      </c>
      <c r="K50" s="312">
        <f>IF(L50="Rx",VALUE(LEFT(VLOOKUP($C50,#REF!,COLUMN(#REF!)-1,FALSE),4)),10*LOG(J50*1000))</f>
        <v>47.403626894942441</v>
      </c>
      <c r="L50" s="309">
        <v>5</v>
      </c>
      <c r="M50" s="313" t="s">
        <v>836</v>
      </c>
      <c r="N50" s="314" t="s">
        <v>9</v>
      </c>
      <c r="O50" s="315" t="s">
        <v>470</v>
      </c>
      <c r="P50" s="316">
        <v>28.8</v>
      </c>
      <c r="Q50" s="317">
        <v>0.39500000000000002</v>
      </c>
      <c r="R50" s="318" t="s">
        <v>1003</v>
      </c>
      <c r="S50" s="315" t="s">
        <v>166</v>
      </c>
      <c r="T50" s="318" t="s">
        <v>79</v>
      </c>
      <c r="U50" s="318" t="s">
        <v>80</v>
      </c>
      <c r="V50" s="319" t="s">
        <v>90</v>
      </c>
      <c r="W50" s="318" t="s">
        <v>119</v>
      </c>
      <c r="X50" s="319" t="s">
        <v>180</v>
      </c>
      <c r="Y50" s="309">
        <v>55</v>
      </c>
      <c r="Z50" s="319" t="s">
        <v>90</v>
      </c>
      <c r="AA50" s="315" t="s">
        <v>46</v>
      </c>
      <c r="AB50" s="353" t="s">
        <v>46</v>
      </c>
      <c r="AC50" s="353">
        <v>43802</v>
      </c>
      <c r="AD50" s="353" t="s">
        <v>98</v>
      </c>
      <c r="AE50" s="215"/>
    </row>
    <row r="51" spans="1:31" s="216" customFormat="1" ht="15" customHeight="1" x14ac:dyDescent="0.2">
      <c r="A51" s="219"/>
      <c r="B51" s="305" t="str">
        <f>IF(OR(X51="",X51=0),"",IF(OR(D51="Production",D51="EOL or NRND"),HYPERLINK(X51,"^"),IF(X51&lt;&gt;"-",IFERROR(IF(#REF!="",HYPERLINK(X51,"&lt;"),""),""),"")))</f>
        <v>^</v>
      </c>
      <c r="C51" s="306" t="s">
        <v>217</v>
      </c>
      <c r="D51" s="307" t="s">
        <v>468</v>
      </c>
      <c r="E51" s="308">
        <v>3700</v>
      </c>
      <c r="F51" s="308">
        <v>3980</v>
      </c>
      <c r="G51" s="309">
        <v>7.5857757502918393</v>
      </c>
      <c r="H51" s="310">
        <v>38.799999999999997</v>
      </c>
      <c r="I51" s="311">
        <v>8.5</v>
      </c>
      <c r="J51" s="309">
        <f t="shared" si="1"/>
        <v>53.703179637025237</v>
      </c>
      <c r="K51" s="312">
        <f>IF(L51="Rx",VALUE(LEFT(VLOOKUP($C51,#REF!,COLUMN(#REF!)-1,FALSE),4)),10*LOG(J51*1000))</f>
        <v>47.3</v>
      </c>
      <c r="L51" s="309">
        <v>5</v>
      </c>
      <c r="M51" s="313" t="s">
        <v>826</v>
      </c>
      <c r="N51" s="314" t="s">
        <v>7</v>
      </c>
      <c r="O51" s="315" t="s">
        <v>469</v>
      </c>
      <c r="P51" s="316">
        <v>15</v>
      </c>
      <c r="Q51" s="317">
        <v>0.53</v>
      </c>
      <c r="R51" s="318" t="s">
        <v>988</v>
      </c>
      <c r="S51" s="315" t="s">
        <v>78</v>
      </c>
      <c r="T51" s="318" t="s">
        <v>79</v>
      </c>
      <c r="U51" s="318" t="s">
        <v>80</v>
      </c>
      <c r="V51" s="319" t="s">
        <v>827</v>
      </c>
      <c r="W51" s="318" t="s">
        <v>220</v>
      </c>
      <c r="X51" s="319" t="s">
        <v>221</v>
      </c>
      <c r="Y51" s="309">
        <v>53.703179637025237</v>
      </c>
      <c r="Z51" s="319" t="s">
        <v>81</v>
      </c>
      <c r="AA51" s="315" t="s">
        <v>46</v>
      </c>
      <c r="AB51" s="353" t="s">
        <v>46</v>
      </c>
      <c r="AC51" s="353">
        <v>45015</v>
      </c>
      <c r="AD51" s="353" t="s">
        <v>218</v>
      </c>
      <c r="AE51" s="215"/>
    </row>
    <row r="52" spans="1:31" s="216" customFormat="1" ht="15" customHeight="1" x14ac:dyDescent="0.2">
      <c r="A52" s="219"/>
      <c r="B52" s="305" t="str">
        <f>IF(OR(X52="",X52=0),"",IF(OR(D52="Production",D52="EOL or NRND"),HYPERLINK(X52,"^"),IF(X52&lt;&gt;"-",IFERROR(IF(#REF!="",HYPERLINK(X52,"&lt;"),""),""),"")))</f>
        <v>^</v>
      </c>
      <c r="C52" s="306" t="s">
        <v>112</v>
      </c>
      <c r="D52" s="307" t="s">
        <v>468</v>
      </c>
      <c r="E52" s="308">
        <v>700</v>
      </c>
      <c r="F52" s="308">
        <v>2690</v>
      </c>
      <c r="G52" s="309">
        <v>8</v>
      </c>
      <c r="H52" s="310">
        <v>39.030899869919438</v>
      </c>
      <c r="I52" s="311">
        <v>8.1706931641401326</v>
      </c>
      <c r="J52" s="309">
        <f t="shared" si="1"/>
        <v>52.5</v>
      </c>
      <c r="K52" s="312">
        <f>IF(L52="Rx",VALUE(LEFT(VLOOKUP($C52,#REF!,COLUMN(#REF!)-1,FALSE),4)),10*LOG(J52*1000))</f>
        <v>47.20159303405957</v>
      </c>
      <c r="L52" s="309">
        <v>5</v>
      </c>
      <c r="M52" s="313" t="s">
        <v>826</v>
      </c>
      <c r="N52" s="314" t="s">
        <v>7</v>
      </c>
      <c r="O52" s="315" t="s">
        <v>469</v>
      </c>
      <c r="P52" s="316">
        <v>18</v>
      </c>
      <c r="Q52" s="317">
        <v>0.54</v>
      </c>
      <c r="R52" s="318" t="s">
        <v>1004</v>
      </c>
      <c r="S52" s="315" t="s">
        <v>78</v>
      </c>
      <c r="T52" s="318" t="s">
        <v>79</v>
      </c>
      <c r="U52" s="318" t="s">
        <v>115</v>
      </c>
      <c r="V52" s="319" t="s">
        <v>134</v>
      </c>
      <c r="W52" s="318" t="s">
        <v>220</v>
      </c>
      <c r="X52" s="319" t="s">
        <v>287</v>
      </c>
      <c r="Y52" s="309">
        <v>52.5</v>
      </c>
      <c r="Z52" s="319" t="s">
        <v>149</v>
      </c>
      <c r="AA52" s="315" t="s">
        <v>46</v>
      </c>
      <c r="AB52" s="353" t="s">
        <v>46</v>
      </c>
      <c r="AC52" s="353">
        <v>43978</v>
      </c>
      <c r="AD52" s="353" t="s">
        <v>98</v>
      </c>
      <c r="AE52" s="215"/>
    </row>
    <row r="53" spans="1:31" s="216" customFormat="1" ht="15" customHeight="1" x14ac:dyDescent="0.2">
      <c r="A53" s="219"/>
      <c r="B53" s="305" t="str">
        <f>IF(OR(X53="",X53=0),"",IF(OR(D53="Production",D53="EOL or NRND"),HYPERLINK(X53,"^"),IF(X53&lt;&gt;"-",IFERROR(IF(#REF!="",HYPERLINK(X53,"&lt;"),""),""),"")))</f>
        <v>^</v>
      </c>
      <c r="C53" s="306" t="s">
        <v>270</v>
      </c>
      <c r="D53" s="307" t="s">
        <v>468</v>
      </c>
      <c r="E53" s="308">
        <v>3400</v>
      </c>
      <c r="F53" s="308">
        <v>3600</v>
      </c>
      <c r="G53" s="309">
        <v>7.6</v>
      </c>
      <c r="H53" s="310">
        <v>38.808135922807914</v>
      </c>
      <c r="I53" s="311">
        <v>8.3934571112516565</v>
      </c>
      <c r="J53" s="309">
        <f t="shared" si="1"/>
        <v>52.5</v>
      </c>
      <c r="K53" s="312">
        <f>IF(L53="Rx",VALUE(LEFT(VLOOKUP($C53,#REF!,COLUMN(#REF!)-1,FALSE),4)),10*LOG(J53*1000))</f>
        <v>47.20159303405957</v>
      </c>
      <c r="L53" s="309">
        <v>5</v>
      </c>
      <c r="M53" s="313" t="s">
        <v>826</v>
      </c>
      <c r="N53" s="314" t="s">
        <v>7</v>
      </c>
      <c r="O53" s="315" t="s">
        <v>469</v>
      </c>
      <c r="P53" s="316">
        <v>15.3</v>
      </c>
      <c r="Q53" s="317">
        <v>0.57999999999999996</v>
      </c>
      <c r="R53" s="318" t="s">
        <v>997</v>
      </c>
      <c r="S53" s="315" t="s">
        <v>78</v>
      </c>
      <c r="T53" s="318" t="s">
        <v>79</v>
      </c>
      <c r="U53" s="318" t="s">
        <v>80</v>
      </c>
      <c r="V53" s="319" t="s">
        <v>846</v>
      </c>
      <c r="W53" s="318" t="s">
        <v>220</v>
      </c>
      <c r="X53" s="319" t="s">
        <v>271</v>
      </c>
      <c r="Y53" s="309">
        <v>52.5</v>
      </c>
      <c r="Z53" s="319" t="s">
        <v>82</v>
      </c>
      <c r="AA53" s="315" t="s">
        <v>46</v>
      </c>
      <c r="AB53" s="353" t="s">
        <v>46</v>
      </c>
      <c r="AC53" s="353">
        <v>44140</v>
      </c>
      <c r="AD53" s="353" t="s">
        <v>98</v>
      </c>
      <c r="AE53" s="215"/>
    </row>
    <row r="54" spans="1:31" s="216" customFormat="1" ht="15" customHeight="1" x14ac:dyDescent="0.2">
      <c r="A54" s="219"/>
      <c r="B54" s="305" t="str">
        <f>IF(OR(X54="",X54=0),"",IF(OR(D54="Production",D54="EOL or NRND"),HYPERLINK(X54,"^"),IF(X54&lt;&gt;"-",IFERROR(IF(#REF!="",HYPERLINK(X54,"&lt;"),""),""),"")))</f>
        <v>^</v>
      </c>
      <c r="C54" s="306" t="s">
        <v>291</v>
      </c>
      <c r="D54" s="307" t="s">
        <v>468</v>
      </c>
      <c r="E54" s="308">
        <v>3400</v>
      </c>
      <c r="F54" s="308">
        <v>3600</v>
      </c>
      <c r="G54" s="309">
        <v>7</v>
      </c>
      <c r="H54" s="310">
        <v>38.450980400142569</v>
      </c>
      <c r="I54" s="311">
        <v>8.7490195998574336</v>
      </c>
      <c r="J54" s="309">
        <f t="shared" si="1"/>
        <v>52.480746024977407</v>
      </c>
      <c r="K54" s="312">
        <f>IF(L54="Rx",VALUE(LEFT(VLOOKUP($C54,#REF!,COLUMN(#REF!)-1,FALSE),4)),10*LOG(J54*1000))</f>
        <v>47.200000000000017</v>
      </c>
      <c r="L54" s="309">
        <v>5</v>
      </c>
      <c r="M54" s="313" t="s">
        <v>836</v>
      </c>
      <c r="N54" s="314" t="s">
        <v>9</v>
      </c>
      <c r="O54" s="315" t="s">
        <v>88</v>
      </c>
      <c r="P54" s="316">
        <v>28</v>
      </c>
      <c r="Q54" s="317">
        <v>0.4</v>
      </c>
      <c r="R54" s="318" t="s">
        <v>1003</v>
      </c>
      <c r="S54" s="315" t="s">
        <v>92</v>
      </c>
      <c r="T54" s="318" t="s">
        <v>79</v>
      </c>
      <c r="U54" s="318" t="s">
        <v>89</v>
      </c>
      <c r="V54" s="319" t="s">
        <v>90</v>
      </c>
      <c r="W54" s="318" t="s">
        <v>119</v>
      </c>
      <c r="X54" s="319" t="s">
        <v>869</v>
      </c>
      <c r="Y54" s="309">
        <v>52.480746024977407</v>
      </c>
      <c r="Z54" s="319" t="s">
        <v>90</v>
      </c>
      <c r="AA54" s="315" t="s">
        <v>46</v>
      </c>
      <c r="AB54" s="353" t="s">
        <v>46</v>
      </c>
      <c r="AC54" s="353">
        <v>43965</v>
      </c>
      <c r="AD54" s="353" t="s">
        <v>98</v>
      </c>
      <c r="AE54" s="215"/>
    </row>
    <row r="55" spans="1:31" s="216" customFormat="1" ht="15" customHeight="1" x14ac:dyDescent="0.2">
      <c r="A55" s="219"/>
      <c r="B55" s="305" t="str">
        <f>IF(OR(X55="",X55=0),"",IF(OR(D55="Production",D55="EOL or NRND"),HYPERLINK(X55,"^"),IF(X55&lt;&gt;"-",IFERROR(IF(#REF!="",HYPERLINK(X55,"&lt;"),""),""),"")))</f>
        <v>^</v>
      </c>
      <c r="C55" s="306" t="s">
        <v>233</v>
      </c>
      <c r="D55" s="307" t="s">
        <v>468</v>
      </c>
      <c r="E55" s="308">
        <v>2300</v>
      </c>
      <c r="F55" s="308">
        <v>2400</v>
      </c>
      <c r="G55" s="309">
        <v>8</v>
      </c>
      <c r="H55" s="310">
        <v>39.030899869919438</v>
      </c>
      <c r="I55" s="311">
        <v>8.0691001300805638</v>
      </c>
      <c r="J55" s="309">
        <f t="shared" si="1"/>
        <v>51.286138399136547</v>
      </c>
      <c r="K55" s="312">
        <f>IF(L55="Rx",VALUE(LEFT(VLOOKUP($C55,#REF!,COLUMN(#REF!)-1,FALSE),4)),10*LOG(J55*1000))</f>
        <v>47.100000000000009</v>
      </c>
      <c r="L55" s="309">
        <v>5</v>
      </c>
      <c r="M55" s="313" t="s">
        <v>836</v>
      </c>
      <c r="N55" s="314" t="s">
        <v>9</v>
      </c>
      <c r="O55" s="315" t="s">
        <v>88</v>
      </c>
      <c r="P55" s="316">
        <v>30.5</v>
      </c>
      <c r="Q55" s="317">
        <v>0.43</v>
      </c>
      <c r="R55" s="318" t="s">
        <v>870</v>
      </c>
      <c r="S55" s="315" t="s">
        <v>92</v>
      </c>
      <c r="T55" s="318" t="s">
        <v>79</v>
      </c>
      <c r="U55" s="318" t="s">
        <v>89</v>
      </c>
      <c r="V55" s="319" t="s">
        <v>90</v>
      </c>
      <c r="W55" s="318" t="s">
        <v>119</v>
      </c>
      <c r="X55" s="319" t="s">
        <v>234</v>
      </c>
      <c r="Y55" s="309">
        <v>51.286138399136547</v>
      </c>
      <c r="Z55" s="319" t="s">
        <v>90</v>
      </c>
      <c r="AA55" s="315" t="s">
        <v>46</v>
      </c>
      <c r="AB55" s="353" t="s">
        <v>46</v>
      </c>
      <c r="AC55" s="353">
        <v>44882</v>
      </c>
      <c r="AD55" s="353" t="s">
        <v>98</v>
      </c>
      <c r="AE55" s="215"/>
    </row>
    <row r="56" spans="1:31" s="216" customFormat="1" ht="15" customHeight="1" x14ac:dyDescent="0.2">
      <c r="A56" s="219"/>
      <c r="B56" s="305" t="str">
        <f>IF(OR(X56="",X56=0),"",IF(OR(D56="Production",D56="EOL or NRND"),HYPERLINK(X56,"^"),IF(X56&lt;&gt;"-",IFERROR(IF(#REF!="",HYPERLINK(X56,"&lt;"),""),""),"")))</f>
        <v>^</v>
      </c>
      <c r="C56" s="306" t="s">
        <v>288</v>
      </c>
      <c r="D56" s="307" t="s">
        <v>468</v>
      </c>
      <c r="E56" s="308">
        <v>2496</v>
      </c>
      <c r="F56" s="308">
        <v>2690</v>
      </c>
      <c r="G56" s="309">
        <v>8</v>
      </c>
      <c r="H56" s="310">
        <v>39.030899869919438</v>
      </c>
      <c r="I56" s="311">
        <v>8.0691001300805638</v>
      </c>
      <c r="J56" s="309">
        <f t="shared" si="1"/>
        <v>51.286138399136547</v>
      </c>
      <c r="K56" s="312">
        <f>IF(L56="Rx",VALUE(LEFT(VLOOKUP($C56,#REF!,COLUMN(#REF!)-1,FALSE),4)),10*LOG(J56*1000))</f>
        <v>47.100000000000009</v>
      </c>
      <c r="L56" s="309">
        <v>5</v>
      </c>
      <c r="M56" s="313" t="s">
        <v>836</v>
      </c>
      <c r="N56" s="314" t="s">
        <v>9</v>
      </c>
      <c r="O56" s="315" t="s">
        <v>88</v>
      </c>
      <c r="P56" s="316">
        <v>30</v>
      </c>
      <c r="Q56" s="317">
        <v>0.41</v>
      </c>
      <c r="R56" s="318" t="s">
        <v>870</v>
      </c>
      <c r="S56" s="315" t="s">
        <v>92</v>
      </c>
      <c r="T56" s="318" t="s">
        <v>79</v>
      </c>
      <c r="U56" s="318" t="s">
        <v>89</v>
      </c>
      <c r="V56" s="319" t="s">
        <v>90</v>
      </c>
      <c r="W56" s="318" t="s">
        <v>119</v>
      </c>
      <c r="X56" s="319" t="s">
        <v>871</v>
      </c>
      <c r="Y56" s="309">
        <v>51.286138399136547</v>
      </c>
      <c r="Z56" s="319" t="s">
        <v>90</v>
      </c>
      <c r="AA56" s="315" t="s">
        <v>46</v>
      </c>
      <c r="AB56" s="353" t="s">
        <v>46</v>
      </c>
      <c r="AC56" s="353">
        <v>43864</v>
      </c>
      <c r="AD56" s="353" t="s">
        <v>98</v>
      </c>
      <c r="AE56" s="215"/>
    </row>
    <row r="57" spans="1:31" s="216" customFormat="1" ht="15" customHeight="1" x14ac:dyDescent="0.2">
      <c r="A57" s="219"/>
      <c r="B57" s="305" t="str">
        <f>IF(OR(X57="",X57=0),"",IF(OR(D57="Production",D57="EOL or NRND"),HYPERLINK(X57,"^"),IF(X57&lt;&gt;"-",IFERROR(IF(#REF!="",HYPERLINK(X57,"&lt;"),""),""),"")))</f>
        <v>^</v>
      </c>
      <c r="C57" s="306" t="s">
        <v>239</v>
      </c>
      <c r="D57" s="307" t="s">
        <v>468</v>
      </c>
      <c r="E57" s="308">
        <v>3600</v>
      </c>
      <c r="F57" s="308">
        <v>4000</v>
      </c>
      <c r="G57" s="309">
        <v>7.9432823472428158</v>
      </c>
      <c r="H57" s="310">
        <v>39</v>
      </c>
      <c r="I57" s="311">
        <v>8</v>
      </c>
      <c r="J57" s="309">
        <f t="shared" si="1"/>
        <v>50.118723362727295</v>
      </c>
      <c r="K57" s="312">
        <f>IF(L57="Rx",VALUE(LEFT(VLOOKUP($C57,#REF!,COLUMN(#REF!)-1,FALSE),4)),10*LOG(J57*1000))</f>
        <v>47</v>
      </c>
      <c r="L57" s="309">
        <v>5</v>
      </c>
      <c r="M57" s="313" t="s">
        <v>836</v>
      </c>
      <c r="N57" s="314" t="s">
        <v>9</v>
      </c>
      <c r="O57" s="315" t="s">
        <v>88</v>
      </c>
      <c r="P57" s="316">
        <v>28</v>
      </c>
      <c r="Q57" s="317">
        <v>0.33</v>
      </c>
      <c r="R57" s="318" t="s">
        <v>872</v>
      </c>
      <c r="S57" s="315" t="s">
        <v>231</v>
      </c>
      <c r="T57" s="318" t="s">
        <v>79</v>
      </c>
      <c r="U57" s="318" t="s">
        <v>89</v>
      </c>
      <c r="V57" s="319" t="s">
        <v>94</v>
      </c>
      <c r="W57" s="318" t="s">
        <v>119</v>
      </c>
      <c r="X57" s="319" t="s">
        <v>241</v>
      </c>
      <c r="Y57" s="309">
        <v>50.118723362727295</v>
      </c>
      <c r="Z57" s="319" t="s">
        <v>94</v>
      </c>
      <c r="AA57" s="315" t="s">
        <v>46</v>
      </c>
      <c r="AB57" s="353" t="s">
        <v>46</v>
      </c>
      <c r="AC57" s="353">
        <v>44748</v>
      </c>
      <c r="AD57" s="353" t="s">
        <v>98</v>
      </c>
      <c r="AE57" s="215"/>
    </row>
    <row r="58" spans="1:31" s="216" customFormat="1" ht="15" customHeight="1" x14ac:dyDescent="0.2">
      <c r="A58" s="219"/>
      <c r="B58" s="305" t="str">
        <f>IF(OR(X58="",X58=0),"",IF(OR(D58="Production",D58="EOL or NRND"),HYPERLINK(X58,"^"),IF(X58&lt;&gt;"-",IFERROR(IF(#REF!="",HYPERLINK(X58,"&lt;"),""),""),"")))</f>
        <v>^</v>
      </c>
      <c r="C58" s="306" t="s">
        <v>244</v>
      </c>
      <c r="D58" s="307" t="s">
        <v>468</v>
      </c>
      <c r="E58" s="308">
        <v>3300</v>
      </c>
      <c r="F58" s="308">
        <v>3700</v>
      </c>
      <c r="G58" s="309">
        <v>7.9432823472428158</v>
      </c>
      <c r="H58" s="310">
        <v>39</v>
      </c>
      <c r="I58" s="311">
        <v>8</v>
      </c>
      <c r="J58" s="309">
        <f t="shared" si="1"/>
        <v>50.118723362727295</v>
      </c>
      <c r="K58" s="312">
        <f>IF(L58="Rx",VALUE(LEFT(VLOOKUP($C58,#REF!,COLUMN(#REF!)-1,FALSE),4)),10*LOG(J58*1000))</f>
        <v>47</v>
      </c>
      <c r="L58" s="309">
        <v>5</v>
      </c>
      <c r="M58" s="313" t="s">
        <v>836</v>
      </c>
      <c r="N58" s="314" t="s">
        <v>9</v>
      </c>
      <c r="O58" s="315" t="s">
        <v>88</v>
      </c>
      <c r="P58" s="316">
        <v>29</v>
      </c>
      <c r="Q58" s="317">
        <v>0.35</v>
      </c>
      <c r="R58" s="318" t="s">
        <v>1005</v>
      </c>
      <c r="S58" s="315" t="s">
        <v>231</v>
      </c>
      <c r="T58" s="318" t="s">
        <v>79</v>
      </c>
      <c r="U58" s="318" t="s">
        <v>89</v>
      </c>
      <c r="V58" s="319" t="s">
        <v>94</v>
      </c>
      <c r="W58" s="318" t="s">
        <v>119</v>
      </c>
      <c r="X58" s="319" t="s">
        <v>245</v>
      </c>
      <c r="Y58" s="309">
        <v>50.118723362727295</v>
      </c>
      <c r="Z58" s="319" t="s">
        <v>94</v>
      </c>
      <c r="AA58" s="315" t="s">
        <v>46</v>
      </c>
      <c r="AB58" s="353" t="s">
        <v>46</v>
      </c>
      <c r="AC58" s="353">
        <v>44741</v>
      </c>
      <c r="AD58" s="353" t="s">
        <v>98</v>
      </c>
      <c r="AE58" s="215"/>
    </row>
    <row r="59" spans="1:31" s="216" customFormat="1" ht="15" customHeight="1" x14ac:dyDescent="0.2">
      <c r="A59" s="219"/>
      <c r="B59" s="305" t="str">
        <f>IF(OR(X59="",X59=0),"",IF(OR(D59="Production",D59="EOL or NRND"),HYPERLINK(X59,"^"),IF(X59&lt;&gt;"-",IFERROR(IF(#REF!="",HYPERLINK(X59,"&lt;"),""),""),"")))</f>
        <v>^</v>
      </c>
      <c r="C59" s="306" t="s">
        <v>272</v>
      </c>
      <c r="D59" s="307" t="s">
        <v>468</v>
      </c>
      <c r="E59" s="308">
        <v>3400</v>
      </c>
      <c r="F59" s="308">
        <v>3800</v>
      </c>
      <c r="G59" s="309">
        <v>7.9432823472428158</v>
      </c>
      <c r="H59" s="310">
        <v>39</v>
      </c>
      <c r="I59" s="311">
        <v>8</v>
      </c>
      <c r="J59" s="309">
        <f t="shared" si="1"/>
        <v>50.118723362727295</v>
      </c>
      <c r="K59" s="312">
        <f>IF(L59="Rx",VALUE(LEFT(VLOOKUP($C59,#REF!,COLUMN(#REF!)-1,FALSE),4)),10*LOG(J59*1000))</f>
        <v>47</v>
      </c>
      <c r="L59" s="309">
        <v>5</v>
      </c>
      <c r="M59" s="313" t="s">
        <v>836</v>
      </c>
      <c r="N59" s="314" t="s">
        <v>9</v>
      </c>
      <c r="O59" s="315" t="s">
        <v>88</v>
      </c>
      <c r="P59" s="316">
        <v>28</v>
      </c>
      <c r="Q59" s="317">
        <v>0.4</v>
      </c>
      <c r="R59" s="318" t="s">
        <v>872</v>
      </c>
      <c r="S59" s="315" t="s">
        <v>231</v>
      </c>
      <c r="T59" s="318" t="s">
        <v>79</v>
      </c>
      <c r="U59" s="318" t="s">
        <v>89</v>
      </c>
      <c r="V59" s="319" t="s">
        <v>94</v>
      </c>
      <c r="W59" s="318" t="s">
        <v>119</v>
      </c>
      <c r="X59" s="319" t="s">
        <v>273</v>
      </c>
      <c r="Y59" s="309">
        <v>50.118723362727295</v>
      </c>
      <c r="Z59" s="319" t="s">
        <v>94</v>
      </c>
      <c r="AA59" s="315" t="s">
        <v>46</v>
      </c>
      <c r="AB59" s="353" t="s">
        <v>46</v>
      </c>
      <c r="AC59" s="353">
        <v>44405</v>
      </c>
      <c r="AD59" s="353" t="s">
        <v>98</v>
      </c>
      <c r="AE59" s="215"/>
    </row>
    <row r="60" spans="1:31" s="216" customFormat="1" ht="15" customHeight="1" x14ac:dyDescent="0.2">
      <c r="A60" s="219"/>
      <c r="B60" s="305" t="str">
        <f>IF(OR(X60="",X60=0),"",IF(OR(D60="Production",D60="EOL or NRND"),HYPERLINK(X60,"^"),IF(X60&lt;&gt;"-",IFERROR(IF(#REF!="",HYPERLINK(X60,"&lt;"),""),""),"")))</f>
        <v>^</v>
      </c>
      <c r="C60" s="306" t="s">
        <v>253</v>
      </c>
      <c r="D60" s="307" t="s">
        <v>468</v>
      </c>
      <c r="E60" s="308">
        <v>3700</v>
      </c>
      <c r="F60" s="308">
        <v>3980</v>
      </c>
      <c r="G60" s="309">
        <v>7.9432823472428158</v>
      </c>
      <c r="H60" s="310">
        <v>39</v>
      </c>
      <c r="I60" s="311">
        <v>8</v>
      </c>
      <c r="J60" s="309">
        <f t="shared" si="1"/>
        <v>50.118723362727295</v>
      </c>
      <c r="K60" s="312">
        <f>IF(L60="Rx",VALUE(LEFT(VLOOKUP($C60,#REF!,COLUMN(#REF!)-1,FALSE),4)),10*LOG(J60*1000))</f>
        <v>47</v>
      </c>
      <c r="L60" s="309">
        <v>5</v>
      </c>
      <c r="M60" s="313" t="s">
        <v>836</v>
      </c>
      <c r="N60" s="314" t="s">
        <v>9</v>
      </c>
      <c r="O60" s="315" t="s">
        <v>88</v>
      </c>
      <c r="P60" s="316">
        <v>27</v>
      </c>
      <c r="Q60" s="317">
        <v>0.39</v>
      </c>
      <c r="R60" s="318" t="s">
        <v>872</v>
      </c>
      <c r="S60" s="315" t="s">
        <v>231</v>
      </c>
      <c r="T60" s="318" t="s">
        <v>79</v>
      </c>
      <c r="U60" s="318" t="s">
        <v>89</v>
      </c>
      <c r="V60" s="319" t="s">
        <v>94</v>
      </c>
      <c r="W60" s="318" t="s">
        <v>119</v>
      </c>
      <c r="X60" s="319" t="s">
        <v>254</v>
      </c>
      <c r="Y60" s="309">
        <v>50.118723362727295</v>
      </c>
      <c r="Z60" s="319" t="s">
        <v>94</v>
      </c>
      <c r="AA60" s="315" t="s">
        <v>46</v>
      </c>
      <c r="AB60" s="353" t="s">
        <v>46</v>
      </c>
      <c r="AC60" s="353">
        <v>44620</v>
      </c>
      <c r="AD60" s="353" t="s">
        <v>98</v>
      </c>
      <c r="AE60" s="215"/>
    </row>
    <row r="61" spans="1:31" s="216" customFormat="1" ht="15" customHeight="1" x14ac:dyDescent="0.2">
      <c r="A61" s="219"/>
      <c r="B61" s="305" t="str">
        <f>IF(OR(X61="",X61=0),"",IF(OR(D61="Production",D61="EOL or NRND"),HYPERLINK(X61,"^"),IF(X61&lt;&gt;"-",IFERROR(IF(#REF!="",HYPERLINK(X61,"&lt;"),""),""),"")))</f>
        <v>^</v>
      </c>
      <c r="C61" s="306" t="s">
        <v>289</v>
      </c>
      <c r="D61" s="307" t="s">
        <v>468</v>
      </c>
      <c r="E61" s="308">
        <v>2496</v>
      </c>
      <c r="F61" s="308">
        <v>2690</v>
      </c>
      <c r="G61" s="309">
        <v>7</v>
      </c>
      <c r="H61" s="310">
        <v>38.450980400142569</v>
      </c>
      <c r="I61" s="311">
        <v>8.5490195998574308</v>
      </c>
      <c r="J61" s="309">
        <f t="shared" si="1"/>
        <v>50.118723362727295</v>
      </c>
      <c r="K61" s="312">
        <f>IF(L61="Rx",VALUE(LEFT(VLOOKUP($C61,#REF!,COLUMN(#REF!)-1,FALSE),4)),10*LOG(J61*1000))</f>
        <v>47</v>
      </c>
      <c r="L61" s="309">
        <v>5</v>
      </c>
      <c r="M61" s="313" t="s">
        <v>836</v>
      </c>
      <c r="N61" s="314" t="s">
        <v>9</v>
      </c>
      <c r="O61" s="315" t="s">
        <v>88</v>
      </c>
      <c r="P61" s="316">
        <v>35</v>
      </c>
      <c r="Q61" s="317">
        <v>0.46</v>
      </c>
      <c r="R61" s="318" t="s">
        <v>853</v>
      </c>
      <c r="S61" s="315" t="s">
        <v>92</v>
      </c>
      <c r="T61" s="318" t="s">
        <v>79</v>
      </c>
      <c r="U61" s="318" t="s">
        <v>89</v>
      </c>
      <c r="V61" s="319" t="s">
        <v>90</v>
      </c>
      <c r="W61" s="318" t="s">
        <v>87</v>
      </c>
      <c r="X61" s="319" t="s">
        <v>873</v>
      </c>
      <c r="Y61" s="309">
        <v>50.118723362727295</v>
      </c>
      <c r="Z61" s="319" t="s">
        <v>90</v>
      </c>
      <c r="AA61" s="315" t="s">
        <v>46</v>
      </c>
      <c r="AB61" s="353" t="s">
        <v>46</v>
      </c>
      <c r="AC61" s="353">
        <v>43856</v>
      </c>
      <c r="AD61" s="353" t="s">
        <v>98</v>
      </c>
      <c r="AE61" s="215"/>
    </row>
    <row r="62" spans="1:31" s="216" customFormat="1" ht="15" customHeight="1" x14ac:dyDescent="0.2">
      <c r="A62" s="219"/>
      <c r="B62" s="305" t="str">
        <f>IF(OR(X62="",X62=0),"",IF(OR(D62="Production",D62="EOL or NRND"),HYPERLINK(X62,"^"),IF(X62&lt;&gt;"-",IFERROR(IF(#REF!="",HYPERLINK(X62,"&lt;"),""),""),"")))</f>
        <v>^</v>
      </c>
      <c r="C62" s="306" t="s">
        <v>246</v>
      </c>
      <c r="D62" s="307" t="s">
        <v>468</v>
      </c>
      <c r="E62" s="308">
        <v>3700</v>
      </c>
      <c r="F62" s="308">
        <v>3980</v>
      </c>
      <c r="G62" s="309">
        <v>5.4</v>
      </c>
      <c r="H62" s="310">
        <v>37.323937598229683</v>
      </c>
      <c r="I62" s="311">
        <v>9.4884747755261927</v>
      </c>
      <c r="J62" s="309">
        <f t="shared" si="1"/>
        <v>48</v>
      </c>
      <c r="K62" s="312">
        <f>IF(L62="Rx",VALUE(LEFT(VLOOKUP($C62,#REF!,COLUMN(#REF!)-1,FALSE),4)),10*LOG(J62*1000))</f>
        <v>46.812412373755876</v>
      </c>
      <c r="L62" s="309">
        <v>5</v>
      </c>
      <c r="M62" s="313" t="s">
        <v>826</v>
      </c>
      <c r="N62" s="314" t="s">
        <v>7</v>
      </c>
      <c r="O62" s="315" t="s">
        <v>469</v>
      </c>
      <c r="P62" s="316">
        <v>15</v>
      </c>
      <c r="Q62" s="317">
        <v>0.51</v>
      </c>
      <c r="R62" s="318" t="s">
        <v>997</v>
      </c>
      <c r="S62" s="315" t="s">
        <v>78</v>
      </c>
      <c r="T62" s="318" t="s">
        <v>79</v>
      </c>
      <c r="U62" s="318" t="s">
        <v>80</v>
      </c>
      <c r="V62" s="319" t="s">
        <v>874</v>
      </c>
      <c r="W62" s="318" t="s">
        <v>220</v>
      </c>
      <c r="X62" s="319" t="s">
        <v>248</v>
      </c>
      <c r="Y62" s="309">
        <v>48</v>
      </c>
      <c r="Z62" s="319" t="s">
        <v>247</v>
      </c>
      <c r="AA62" s="315" t="s">
        <v>46</v>
      </c>
      <c r="AB62" s="353" t="s">
        <v>46</v>
      </c>
      <c r="AC62" s="353">
        <v>44734</v>
      </c>
      <c r="AD62" s="353" t="s">
        <v>98</v>
      </c>
      <c r="AE62" s="215"/>
    </row>
    <row r="63" spans="1:31" s="216" customFormat="1" ht="15" customHeight="1" x14ac:dyDescent="0.2">
      <c r="A63" s="219"/>
      <c r="B63" s="305" t="str">
        <f>IF(OR(X63="",X63=0),"",IF(OR(D63="Production",D63="EOL or NRND"),HYPERLINK(X63,"^"),IF(X63&lt;&gt;"-",IFERROR(IF(#REF!="",HYPERLINK(X63,"&lt;"),""),""),"")))</f>
        <v>^</v>
      </c>
      <c r="C63" s="306" t="s">
        <v>292</v>
      </c>
      <c r="D63" s="307" t="s">
        <v>468</v>
      </c>
      <c r="E63" s="308">
        <v>3400</v>
      </c>
      <c r="F63" s="308">
        <v>3700</v>
      </c>
      <c r="G63" s="309">
        <v>7</v>
      </c>
      <c r="H63" s="310">
        <v>38.450980400142569</v>
      </c>
      <c r="I63" s="311">
        <v>8.0490195998574308</v>
      </c>
      <c r="J63" s="309">
        <f t="shared" si="1"/>
        <v>44.668359215096388</v>
      </c>
      <c r="K63" s="312">
        <f>IF(L63="Rx",VALUE(LEFT(VLOOKUP($C63,#REF!,COLUMN(#REF!)-1,FALSE),4)),10*LOG(J63*1000))</f>
        <v>46.5</v>
      </c>
      <c r="L63" s="309">
        <v>3</v>
      </c>
      <c r="M63" s="313" t="s">
        <v>836</v>
      </c>
      <c r="N63" s="314" t="s">
        <v>9</v>
      </c>
      <c r="O63" s="315" t="s">
        <v>88</v>
      </c>
      <c r="P63" s="316">
        <v>31</v>
      </c>
      <c r="Q63" s="317">
        <v>0.42</v>
      </c>
      <c r="R63" s="318" t="s">
        <v>872</v>
      </c>
      <c r="S63" s="315" t="s">
        <v>92</v>
      </c>
      <c r="T63" s="318" t="s">
        <v>79</v>
      </c>
      <c r="U63" s="318" t="s">
        <v>89</v>
      </c>
      <c r="V63" s="319" t="s">
        <v>90</v>
      </c>
      <c r="W63" s="318" t="s">
        <v>119</v>
      </c>
      <c r="X63" s="319" t="s">
        <v>875</v>
      </c>
      <c r="Y63" s="309">
        <v>44.668359215096388</v>
      </c>
      <c r="Z63" s="319" t="s">
        <v>90</v>
      </c>
      <c r="AA63" s="315" t="s">
        <v>46</v>
      </c>
      <c r="AB63" s="353" t="s">
        <v>46</v>
      </c>
      <c r="AC63" s="353">
        <v>44043</v>
      </c>
      <c r="AD63" s="353" t="s">
        <v>98</v>
      </c>
      <c r="AE63" s="215"/>
    </row>
    <row r="64" spans="1:31" s="216" customFormat="1" ht="15" customHeight="1" x14ac:dyDescent="0.2">
      <c r="A64" s="219"/>
      <c r="B64" s="305" t="str">
        <f>IF(OR(X64="",X64=0),"",IF(OR(D64="Production",D64="EOL or NRND"),HYPERLINK(X64,"^"),IF(X64&lt;&gt;"-",IFERROR(IF(#REF!="",HYPERLINK(X64,"&lt;"),""),""),"")))</f>
        <v>^</v>
      </c>
      <c r="C64" s="306" t="s">
        <v>290</v>
      </c>
      <c r="D64" s="307" t="s">
        <v>468</v>
      </c>
      <c r="E64" s="308">
        <v>2496</v>
      </c>
      <c r="F64" s="308">
        <v>2690</v>
      </c>
      <c r="G64" s="309">
        <v>6</v>
      </c>
      <c r="H64" s="310">
        <v>37.781512503836431</v>
      </c>
      <c r="I64" s="311">
        <v>8.7184874961635686</v>
      </c>
      <c r="J64" s="309">
        <f t="shared" si="1"/>
        <v>44.668359215096388</v>
      </c>
      <c r="K64" s="312">
        <f>IF(L64="Rx",VALUE(LEFT(VLOOKUP($C64,#REF!,COLUMN(#REF!)-1,FALSE),4)),10*LOG(J64*1000))</f>
        <v>46.5</v>
      </c>
      <c r="L64" s="309">
        <v>3</v>
      </c>
      <c r="M64" s="313" t="s">
        <v>836</v>
      </c>
      <c r="N64" s="314" t="s">
        <v>9</v>
      </c>
      <c r="O64" s="315" t="s">
        <v>88</v>
      </c>
      <c r="P64" s="316">
        <v>35</v>
      </c>
      <c r="Q64" s="317">
        <v>0.45</v>
      </c>
      <c r="R64" s="318" t="s">
        <v>859</v>
      </c>
      <c r="S64" s="315" t="s">
        <v>92</v>
      </c>
      <c r="T64" s="318" t="s">
        <v>79</v>
      </c>
      <c r="U64" s="318" t="s">
        <v>89</v>
      </c>
      <c r="V64" s="319" t="s">
        <v>90</v>
      </c>
      <c r="W64" s="318" t="s">
        <v>87</v>
      </c>
      <c r="X64" s="319" t="s">
        <v>876</v>
      </c>
      <c r="Y64" s="309">
        <v>44.668359215096388</v>
      </c>
      <c r="Z64" s="319" t="s">
        <v>90</v>
      </c>
      <c r="AA64" s="315" t="s">
        <v>46</v>
      </c>
      <c r="AB64" s="353" t="s">
        <v>46</v>
      </c>
      <c r="AC64" s="353">
        <v>43649</v>
      </c>
      <c r="AD64" s="353" t="s">
        <v>98</v>
      </c>
      <c r="AE64" s="215"/>
    </row>
    <row r="65" spans="1:31" s="216" customFormat="1" ht="15" customHeight="1" x14ac:dyDescent="0.2">
      <c r="A65" s="219"/>
      <c r="B65" s="305" t="str">
        <f>IF(OR(X65="",X65=0),"",IF(OR(D65="Production",D65="EOL or NRND"),HYPERLINK(X65,"^"),IF(X65&lt;&gt;"-",IFERROR(IF(#REF!="",HYPERLINK(X65,"&lt;"),""),""),"")))</f>
        <v>^</v>
      </c>
      <c r="C65" s="306" t="s">
        <v>294</v>
      </c>
      <c r="D65" s="307" t="s">
        <v>468</v>
      </c>
      <c r="E65" s="308">
        <v>3600</v>
      </c>
      <c r="F65" s="308">
        <v>3800</v>
      </c>
      <c r="G65" s="309">
        <v>6.3</v>
      </c>
      <c r="H65" s="310">
        <v>37.993405494535814</v>
      </c>
      <c r="I65" s="311">
        <v>8.306594505464183</v>
      </c>
      <c r="J65" s="309">
        <f t="shared" ref="J65:J93" si="2">IF(OR(AND($AB$2=1,OR(E65&lt;$F$3+10,$F$3=""),OR(F65&gt;$E$3-10,$E$3="-")),AND($AB$2=2,AND(E65&lt;=$E$3+10,$E$3&lt;&gt;"-"),AND(F65&gt;=$F$3-10,$F$3&lt;&gt;"-",$F$3&lt;&gt;0))),Y65,0.001)</f>
        <v>42.657951880159274</v>
      </c>
      <c r="K65" s="312">
        <f>IF(L65="Rx",VALUE(LEFT(VLOOKUP($C65,#REF!,COLUMN(#REF!)-1,FALSE),4)),10*LOG(J65*1000))</f>
        <v>46.3</v>
      </c>
      <c r="L65" s="309">
        <v>3</v>
      </c>
      <c r="M65" s="313" t="s">
        <v>836</v>
      </c>
      <c r="N65" s="314" t="s">
        <v>9</v>
      </c>
      <c r="O65" s="315" t="s">
        <v>88</v>
      </c>
      <c r="P65" s="316">
        <v>28</v>
      </c>
      <c r="Q65" s="317">
        <v>0.42</v>
      </c>
      <c r="R65" s="318" t="s">
        <v>866</v>
      </c>
      <c r="S65" s="315" t="s">
        <v>92</v>
      </c>
      <c r="T65" s="318" t="s">
        <v>79</v>
      </c>
      <c r="U65" s="318" t="s">
        <v>89</v>
      </c>
      <c r="V65" s="319" t="s">
        <v>90</v>
      </c>
      <c r="W65" s="318" t="s">
        <v>119</v>
      </c>
      <c r="X65" s="319" t="s">
        <v>877</v>
      </c>
      <c r="Y65" s="309">
        <v>42.657951880159274</v>
      </c>
      <c r="Z65" s="319" t="s">
        <v>90</v>
      </c>
      <c r="AA65" s="315" t="s">
        <v>46</v>
      </c>
      <c r="AB65" s="353" t="s">
        <v>46</v>
      </c>
      <c r="AC65" s="353">
        <v>44063</v>
      </c>
      <c r="AD65" s="353" t="s">
        <v>98</v>
      </c>
      <c r="AE65" s="215"/>
    </row>
    <row r="66" spans="1:31" s="216" customFormat="1" ht="15" customHeight="1" x14ac:dyDescent="0.2">
      <c r="A66" s="219"/>
      <c r="B66" s="305" t="str">
        <f>IF(OR(X66="",X66=0),"",IF(OR(D66="Production",D66="EOL or NRND"),HYPERLINK(X66,"^"),IF(X66&lt;&gt;"-",IFERROR(IF(#REF!="",HYPERLINK(X66,"&lt;"),""),""),"")))</f>
        <v>^</v>
      </c>
      <c r="C66" s="306" t="s">
        <v>295</v>
      </c>
      <c r="D66" s="307" t="s">
        <v>468</v>
      </c>
      <c r="E66" s="308">
        <v>3700</v>
      </c>
      <c r="F66" s="308">
        <v>4000</v>
      </c>
      <c r="G66" s="309">
        <v>6.3</v>
      </c>
      <c r="H66" s="310">
        <v>37.993405494535814</v>
      </c>
      <c r="I66" s="311">
        <v>8.306594505464183</v>
      </c>
      <c r="J66" s="309">
        <f t="shared" si="2"/>
        <v>42.657951880159274</v>
      </c>
      <c r="K66" s="312">
        <f>IF(L66="Rx",VALUE(LEFT(VLOOKUP($C66,#REF!,COLUMN(#REF!)-1,FALSE),4)),10*LOG(J66*1000))</f>
        <v>46.3</v>
      </c>
      <c r="L66" s="309">
        <v>3</v>
      </c>
      <c r="M66" s="313" t="s">
        <v>836</v>
      </c>
      <c r="N66" s="314" t="s">
        <v>9</v>
      </c>
      <c r="O66" s="315" t="s">
        <v>88</v>
      </c>
      <c r="P66" s="316">
        <v>27</v>
      </c>
      <c r="Q66" s="317">
        <v>0.39</v>
      </c>
      <c r="R66" s="318" t="s">
        <v>866</v>
      </c>
      <c r="S66" s="315" t="s">
        <v>92</v>
      </c>
      <c r="T66" s="318" t="s">
        <v>79</v>
      </c>
      <c r="U66" s="318" t="s">
        <v>89</v>
      </c>
      <c r="V66" s="319" t="s">
        <v>90</v>
      </c>
      <c r="W66" s="318" t="s">
        <v>119</v>
      </c>
      <c r="X66" s="319" t="s">
        <v>878</v>
      </c>
      <c r="Y66" s="309">
        <v>42.657951880159274</v>
      </c>
      <c r="Z66" s="319" t="s">
        <v>90</v>
      </c>
      <c r="AA66" s="315" t="s">
        <v>46</v>
      </c>
      <c r="AB66" s="353" t="s">
        <v>46</v>
      </c>
      <c r="AC66" s="353">
        <v>44098</v>
      </c>
      <c r="AD66" s="353" t="s">
        <v>98</v>
      </c>
      <c r="AE66" s="215"/>
    </row>
    <row r="67" spans="1:31" s="216" customFormat="1" ht="15" customHeight="1" x14ac:dyDescent="0.2">
      <c r="A67" s="219"/>
      <c r="B67" s="305" t="str">
        <f>IF(OR(X67="",X67=0),"",IF(OR(D67="Production",D67="EOL or NRND"),HYPERLINK(X67,"^"),IF(X67&lt;&gt;"-",IFERROR(IF(#REF!="",HYPERLINK(X67,"&lt;"),""),""),"")))</f>
        <v>^</v>
      </c>
      <c r="C67" s="306" t="s">
        <v>127</v>
      </c>
      <c r="D67" s="307" t="s">
        <v>468</v>
      </c>
      <c r="E67" s="308">
        <v>575</v>
      </c>
      <c r="F67" s="308">
        <v>960</v>
      </c>
      <c r="G67" s="309">
        <v>4</v>
      </c>
      <c r="H67" s="310">
        <v>36.020599913279625</v>
      </c>
      <c r="I67" s="311">
        <v>10.053950318867059</v>
      </c>
      <c r="J67" s="309">
        <f t="shared" si="2"/>
        <v>40.5</v>
      </c>
      <c r="K67" s="312">
        <f>IF(L67="Rx",VALUE(LEFT(VLOOKUP($C67,#REF!,COLUMN(#REF!)-1,FALSE),4)),10*LOG(J67*1000))</f>
        <v>46.074550232146684</v>
      </c>
      <c r="L67" s="309">
        <v>3</v>
      </c>
      <c r="M67" s="313" t="s">
        <v>826</v>
      </c>
      <c r="N67" s="314" t="s">
        <v>9</v>
      </c>
      <c r="O67" s="315" t="s">
        <v>470</v>
      </c>
      <c r="P67" s="316">
        <v>34.299999999999997</v>
      </c>
      <c r="Q67" s="317">
        <v>0.19800000000000001</v>
      </c>
      <c r="R67" s="318" t="s">
        <v>868</v>
      </c>
      <c r="S67" s="315" t="s">
        <v>132</v>
      </c>
      <c r="T67" s="318" t="s">
        <v>79</v>
      </c>
      <c r="U67" s="318" t="s">
        <v>133</v>
      </c>
      <c r="V67" s="319" t="s">
        <v>134</v>
      </c>
      <c r="W67" s="318" t="s">
        <v>129</v>
      </c>
      <c r="X67" s="319" t="s">
        <v>879</v>
      </c>
      <c r="Y67" s="309">
        <v>40.5</v>
      </c>
      <c r="Z67" s="319" t="s">
        <v>134</v>
      </c>
      <c r="AA67" s="315" t="s">
        <v>46</v>
      </c>
      <c r="AB67" s="353" t="s">
        <v>46</v>
      </c>
      <c r="AC67" s="353">
        <v>42705</v>
      </c>
      <c r="AD67" s="353" t="s">
        <v>98</v>
      </c>
      <c r="AE67" s="215"/>
    </row>
    <row r="68" spans="1:31" s="216" customFormat="1" ht="15" customHeight="1" x14ac:dyDescent="0.2">
      <c r="A68" s="219"/>
      <c r="B68" s="305" t="str">
        <f>IF(OR(X68="",X68=0),"",IF(OR(D68="Production",D68="EOL or NRND"),HYPERLINK(X68,"^"),IF(X68&lt;&gt;"-",IFERROR(IF(#REF!="",HYPERLINK(X68,"&lt;"),""),""),"")))</f>
        <v>^</v>
      </c>
      <c r="C68" s="306" t="s">
        <v>216</v>
      </c>
      <c r="D68" s="307" t="s">
        <v>468</v>
      </c>
      <c r="E68" s="308">
        <v>3400</v>
      </c>
      <c r="F68" s="308">
        <v>3600</v>
      </c>
      <c r="G68" s="309">
        <v>5.0118723362727327</v>
      </c>
      <c r="H68" s="310">
        <v>37</v>
      </c>
      <c r="I68" s="311">
        <v>8.6000000000000014</v>
      </c>
      <c r="J68" s="309">
        <f t="shared" si="2"/>
        <v>36.307805477010234</v>
      </c>
      <c r="K68" s="312">
        <f>IF(L68="Rx",VALUE(LEFT(VLOOKUP($C68,#REF!,COLUMN(#REF!)-1,FALSE),4)),10*LOG(J68*1000))</f>
        <v>45.600000000000016</v>
      </c>
      <c r="L68" s="309">
        <v>3</v>
      </c>
      <c r="M68" s="313" t="s">
        <v>836</v>
      </c>
      <c r="N68" s="314" t="s">
        <v>9</v>
      </c>
      <c r="O68" s="315" t="s">
        <v>88</v>
      </c>
      <c r="P68" s="316">
        <v>30</v>
      </c>
      <c r="Q68" s="320">
        <v>0.59399999999999997</v>
      </c>
      <c r="R68" s="318" t="s">
        <v>863</v>
      </c>
      <c r="S68" s="315" t="s">
        <v>92</v>
      </c>
      <c r="T68" s="318" t="s">
        <v>79</v>
      </c>
      <c r="U68" s="318" t="s">
        <v>89</v>
      </c>
      <c r="V68" s="319" t="s">
        <v>90</v>
      </c>
      <c r="W68" s="318" t="s">
        <v>119</v>
      </c>
      <c r="X68" s="319" t="s">
        <v>76</v>
      </c>
      <c r="Y68" s="309">
        <v>36.307805477010234</v>
      </c>
      <c r="Z68" s="319" t="s">
        <v>90</v>
      </c>
      <c r="AA68" s="315" t="s">
        <v>46</v>
      </c>
      <c r="AB68" s="353" t="s">
        <v>46</v>
      </c>
      <c r="AC68" s="353">
        <v>45133</v>
      </c>
      <c r="AD68" s="353" t="s">
        <v>98</v>
      </c>
      <c r="AE68" s="215"/>
    </row>
    <row r="69" spans="1:31" s="216" customFormat="1" ht="15" customHeight="1" x14ac:dyDescent="0.2">
      <c r="A69" s="219"/>
      <c r="B69" s="305" t="str">
        <f>IF(OR(X69="",X69=0),"",IF(OR(D69="Production",D69="EOL or NRND"),HYPERLINK(X69,"^"),IF(X69&lt;&gt;"-",IFERROR(IF(#REF!="",HYPERLINK(X69,"&lt;"),""),""),"")))</f>
        <v>^</v>
      </c>
      <c r="C69" s="306" t="s">
        <v>187</v>
      </c>
      <c r="D69" s="307" t="s">
        <v>468</v>
      </c>
      <c r="E69" s="308">
        <v>3600</v>
      </c>
      <c r="F69" s="308">
        <v>3800</v>
      </c>
      <c r="G69" s="309">
        <v>5.7</v>
      </c>
      <c r="H69" s="310">
        <v>37.558748556724915</v>
      </c>
      <c r="I69" s="311">
        <v>8.0412514432750868</v>
      </c>
      <c r="J69" s="309">
        <f t="shared" si="2"/>
        <v>36.307805477010234</v>
      </c>
      <c r="K69" s="312">
        <f>IF(L69="Rx",VALUE(LEFT(VLOOKUP($C69,#REF!,COLUMN(#REF!)-1,FALSE),4)),10*LOG(J69*1000))</f>
        <v>45.600000000000016</v>
      </c>
      <c r="L69" s="309">
        <v>3</v>
      </c>
      <c r="M69" s="313" t="s">
        <v>836</v>
      </c>
      <c r="N69" s="314" t="s">
        <v>9</v>
      </c>
      <c r="O69" s="315" t="s">
        <v>88</v>
      </c>
      <c r="P69" s="316">
        <v>29.7</v>
      </c>
      <c r="Q69" s="317">
        <v>0.38799999999999996</v>
      </c>
      <c r="R69" s="318" t="s">
        <v>872</v>
      </c>
      <c r="S69" s="315" t="s">
        <v>92</v>
      </c>
      <c r="T69" s="318" t="s">
        <v>79</v>
      </c>
      <c r="U69" s="318" t="s">
        <v>103</v>
      </c>
      <c r="V69" s="319" t="s">
        <v>90</v>
      </c>
      <c r="W69" s="318" t="s">
        <v>119</v>
      </c>
      <c r="X69" s="319" t="s">
        <v>880</v>
      </c>
      <c r="Y69" s="309">
        <v>36.307805477010234</v>
      </c>
      <c r="Z69" s="319" t="s">
        <v>90</v>
      </c>
      <c r="AA69" s="315" t="s">
        <v>46</v>
      </c>
      <c r="AB69" s="353" t="s">
        <v>46</v>
      </c>
      <c r="AC69" s="353">
        <v>43340</v>
      </c>
      <c r="AD69" s="353" t="s">
        <v>98</v>
      </c>
      <c r="AE69" s="215"/>
    </row>
    <row r="70" spans="1:31" s="216" customFormat="1" ht="15" customHeight="1" x14ac:dyDescent="0.2">
      <c r="A70" s="219"/>
      <c r="B70" s="305" t="str">
        <f>IF(OR(X70="",X70=0),"",IF(OR(D70="Production",D70="EOL or NRND"),HYPERLINK(X70,"^"),IF(X70&lt;&gt;"-",IFERROR(IF(#REF!="",HYPERLINK(X70,"&lt;"),""),""),"")))</f>
        <v>^</v>
      </c>
      <c r="C70" s="306" t="s">
        <v>185</v>
      </c>
      <c r="D70" s="307" t="s">
        <v>468</v>
      </c>
      <c r="E70" s="308">
        <v>3400</v>
      </c>
      <c r="F70" s="308">
        <v>3600</v>
      </c>
      <c r="G70" s="309">
        <v>5.0118723362727327</v>
      </c>
      <c r="H70" s="310">
        <v>37</v>
      </c>
      <c r="I70" s="311">
        <v>8.6000000000000014</v>
      </c>
      <c r="J70" s="309">
        <f t="shared" si="2"/>
        <v>36.307805477010234</v>
      </c>
      <c r="K70" s="312">
        <f>IF(L70="Rx",VALUE(LEFT(VLOOKUP($C70,#REF!,COLUMN(#REF!)-1,FALSE),4)),10*LOG(J70*1000))</f>
        <v>45.600000000000016</v>
      </c>
      <c r="L70" s="309">
        <v>3</v>
      </c>
      <c r="M70" s="313" t="s">
        <v>836</v>
      </c>
      <c r="N70" s="314" t="s">
        <v>9</v>
      </c>
      <c r="O70" s="315" t="s">
        <v>88</v>
      </c>
      <c r="P70" s="316">
        <v>29</v>
      </c>
      <c r="Q70" s="317">
        <v>0.39</v>
      </c>
      <c r="R70" s="318" t="s">
        <v>863</v>
      </c>
      <c r="S70" s="315" t="s">
        <v>92</v>
      </c>
      <c r="T70" s="318" t="s">
        <v>79</v>
      </c>
      <c r="U70" s="318" t="s">
        <v>89</v>
      </c>
      <c r="V70" s="319" t="s">
        <v>90</v>
      </c>
      <c r="W70" s="318" t="s">
        <v>119</v>
      </c>
      <c r="X70" s="319" t="s">
        <v>881</v>
      </c>
      <c r="Y70" s="309">
        <v>36.307805477010234</v>
      </c>
      <c r="Z70" s="319" t="s">
        <v>90</v>
      </c>
      <c r="AA70" s="315" t="s">
        <v>46</v>
      </c>
      <c r="AB70" s="353" t="s">
        <v>46</v>
      </c>
      <c r="AC70" s="353">
        <v>43172</v>
      </c>
      <c r="AD70" s="353" t="s">
        <v>98</v>
      </c>
      <c r="AE70" s="215"/>
    </row>
    <row r="71" spans="1:31" s="216" customFormat="1" ht="15" customHeight="1" x14ac:dyDescent="0.2">
      <c r="A71" s="219"/>
      <c r="B71" s="305" t="str">
        <f>IF(OR(X71="",X71=0),"",IF(OR(D71="Production",D71="EOL or NRND"),HYPERLINK(X71,"^"),IF(X71&lt;&gt;"-",IFERROR(IF(#REF!="",HYPERLINK(X71,"&lt;"),""),""),"")))</f>
        <v>^</v>
      </c>
      <c r="C71" s="306" t="s">
        <v>230</v>
      </c>
      <c r="D71" s="307" t="s">
        <v>468</v>
      </c>
      <c r="E71" s="308">
        <v>3400</v>
      </c>
      <c r="F71" s="308">
        <v>3800</v>
      </c>
      <c r="G71" s="309">
        <v>5.1286138399136485</v>
      </c>
      <c r="H71" s="310">
        <v>37.1</v>
      </c>
      <c r="I71" s="311">
        <v>8</v>
      </c>
      <c r="J71" s="309">
        <f t="shared" si="2"/>
        <v>32.359365692962868</v>
      </c>
      <c r="K71" s="312">
        <f>IF(L71="Rx",VALUE(LEFT(VLOOKUP($C71,#REF!,COLUMN(#REF!)-1,FALSE),4)),10*LOG(J71*1000))</f>
        <v>45.100000000000009</v>
      </c>
      <c r="L71" s="309">
        <v>3</v>
      </c>
      <c r="M71" s="313" t="s">
        <v>836</v>
      </c>
      <c r="N71" s="314" t="s">
        <v>9</v>
      </c>
      <c r="O71" s="315" t="s">
        <v>88</v>
      </c>
      <c r="P71" s="316">
        <v>29</v>
      </c>
      <c r="Q71" s="317">
        <v>0.37</v>
      </c>
      <c r="R71" s="318" t="s">
        <v>872</v>
      </c>
      <c r="S71" s="315" t="s">
        <v>231</v>
      </c>
      <c r="T71" s="318" t="s">
        <v>79</v>
      </c>
      <c r="U71" s="318" t="s">
        <v>89</v>
      </c>
      <c r="V71" s="319" t="s">
        <v>94</v>
      </c>
      <c r="W71" s="318" t="s">
        <v>119</v>
      </c>
      <c r="X71" s="319" t="s">
        <v>232</v>
      </c>
      <c r="Y71" s="309">
        <v>32.359365692962868</v>
      </c>
      <c r="Z71" s="319" t="s">
        <v>94</v>
      </c>
      <c r="AA71" s="315" t="s">
        <v>46</v>
      </c>
      <c r="AB71" s="353" t="s">
        <v>46</v>
      </c>
      <c r="AC71" s="353">
        <v>44909</v>
      </c>
      <c r="AD71" s="353" t="s">
        <v>98</v>
      </c>
      <c r="AE71" s="215"/>
    </row>
    <row r="72" spans="1:31" s="216" customFormat="1" ht="15" customHeight="1" x14ac:dyDescent="0.2">
      <c r="A72" s="219"/>
      <c r="B72" s="305" t="str">
        <f>IF(OR(X72="",X72=0),"",IF(OR(D72="Production",D72="EOL or NRND"),HYPERLINK(X72,"^"),IF(X72&lt;&gt;"-",IFERROR(IF(#REF!="",HYPERLINK(X72,"&lt;"),""),""),"")))</f>
        <v>^</v>
      </c>
      <c r="C72" s="306" t="s">
        <v>152</v>
      </c>
      <c r="D72" s="307" t="s">
        <v>468</v>
      </c>
      <c r="E72" s="308">
        <v>728</v>
      </c>
      <c r="F72" s="308">
        <v>960</v>
      </c>
      <c r="G72" s="309">
        <v>2</v>
      </c>
      <c r="H72" s="310">
        <v>33.010299956639813</v>
      </c>
      <c r="I72" s="311">
        <v>10.394141191761371</v>
      </c>
      <c r="J72" s="309">
        <f t="shared" si="2"/>
        <v>21.9</v>
      </c>
      <c r="K72" s="312">
        <f>IF(L72="Rx",VALUE(LEFT(VLOOKUP($C72,#REF!,COLUMN(#REF!)-1,FALSE),4)),10*LOG(J72*1000))</f>
        <v>43.404441148401183</v>
      </c>
      <c r="L72" s="309">
        <v>3</v>
      </c>
      <c r="M72" s="313" t="s">
        <v>826</v>
      </c>
      <c r="N72" s="314" t="s">
        <v>9</v>
      </c>
      <c r="O72" s="315" t="s">
        <v>470</v>
      </c>
      <c r="P72" s="316">
        <v>19.100000000000001</v>
      </c>
      <c r="Q72" s="317">
        <v>0.21100000000000002</v>
      </c>
      <c r="R72" s="318" t="s">
        <v>883</v>
      </c>
      <c r="S72" s="315" t="s">
        <v>153</v>
      </c>
      <c r="T72" s="318" t="s">
        <v>79</v>
      </c>
      <c r="U72" s="318" t="s">
        <v>154</v>
      </c>
      <c r="V72" s="319" t="s">
        <v>134</v>
      </c>
      <c r="W72" s="318" t="s">
        <v>121</v>
      </c>
      <c r="X72" s="319" t="s">
        <v>884</v>
      </c>
      <c r="Y72" s="309">
        <v>21.9</v>
      </c>
      <c r="Z72" s="319" t="s">
        <v>134</v>
      </c>
      <c r="AA72" s="315" t="s">
        <v>46</v>
      </c>
      <c r="AB72" s="353" t="s">
        <v>46</v>
      </c>
      <c r="AC72" s="353">
        <v>42709</v>
      </c>
      <c r="AD72" s="353" t="s">
        <v>98</v>
      </c>
      <c r="AE72" s="215"/>
    </row>
    <row r="73" spans="1:31" s="216" customFormat="1" ht="15" customHeight="1" x14ac:dyDescent="0.2">
      <c r="A73" s="219"/>
      <c r="B73" s="305" t="str">
        <f>IF(OR(X73="",X73=0),"",IF(OR(D73="Production",D73="EOL or NRND"),HYPERLINK(X73,"^"),IF(X73&lt;&gt;"-",IFERROR(IF(#REF!="",HYPERLINK(X73,"&lt;"),""),""),"")))</f>
        <v>^</v>
      </c>
      <c r="C73" s="306" t="s">
        <v>184</v>
      </c>
      <c r="D73" s="307" t="s">
        <v>468</v>
      </c>
      <c r="E73" s="308">
        <v>3400</v>
      </c>
      <c r="F73" s="308">
        <v>3600</v>
      </c>
      <c r="G73" s="309">
        <v>3</v>
      </c>
      <c r="H73" s="310">
        <v>34.771212547196626</v>
      </c>
      <c r="I73" s="311">
        <v>8.4287874528033768</v>
      </c>
      <c r="J73" s="309">
        <f t="shared" si="2"/>
        <v>20.892961308540425</v>
      </c>
      <c r="K73" s="312">
        <f>IF(L73="Rx",VALUE(LEFT(VLOOKUP($C73,#REF!,COLUMN(#REF!)-1,FALSE),4)),10*LOG(J73*1000))</f>
        <v>43.2</v>
      </c>
      <c r="L73" s="309">
        <v>3</v>
      </c>
      <c r="M73" s="313" t="s">
        <v>836</v>
      </c>
      <c r="N73" s="314" t="s">
        <v>9</v>
      </c>
      <c r="O73" s="315" t="s">
        <v>88</v>
      </c>
      <c r="P73" s="316">
        <v>25</v>
      </c>
      <c r="Q73" s="317">
        <v>0.37</v>
      </c>
      <c r="R73" s="318" t="s">
        <v>860</v>
      </c>
      <c r="S73" s="315" t="s">
        <v>92</v>
      </c>
      <c r="T73" s="318" t="s">
        <v>79</v>
      </c>
      <c r="U73" s="318" t="s">
        <v>89</v>
      </c>
      <c r="V73" s="319" t="s">
        <v>90</v>
      </c>
      <c r="W73" s="318" t="s">
        <v>119</v>
      </c>
      <c r="X73" s="319" t="s">
        <v>885</v>
      </c>
      <c r="Y73" s="309">
        <v>20.892961308540425</v>
      </c>
      <c r="Z73" s="319" t="s">
        <v>90</v>
      </c>
      <c r="AA73" s="315" t="s">
        <v>46</v>
      </c>
      <c r="AB73" s="353" t="s">
        <v>46</v>
      </c>
      <c r="AC73" s="353">
        <v>43103</v>
      </c>
      <c r="AD73" s="353" t="s">
        <v>98</v>
      </c>
      <c r="AE73" s="215"/>
    </row>
    <row r="74" spans="1:31" s="216" customFormat="1" ht="15" customHeight="1" x14ac:dyDescent="0.2">
      <c r="A74" s="219"/>
      <c r="B74" s="305" t="str">
        <f>IF(OR(X74="",X74=0),"",IF(OR(D74="Production",D74="EOL or NRND"),HYPERLINK(X74,"^"),IF(X74&lt;&gt;"-",IFERROR(IF(#REF!="",HYPERLINK(X74,"&lt;"),""),""),"")))</f>
        <v>^</v>
      </c>
      <c r="C74" s="306" t="s">
        <v>118</v>
      </c>
      <c r="D74" s="307" t="s">
        <v>468</v>
      </c>
      <c r="E74" s="308">
        <v>100</v>
      </c>
      <c r="F74" s="308">
        <v>3600</v>
      </c>
      <c r="G74" s="309">
        <v>1.5</v>
      </c>
      <c r="H74" s="310">
        <v>31.760912590556813</v>
      </c>
      <c r="I74" s="311">
        <v>10.334237554869496</v>
      </c>
      <c r="J74" s="309">
        <f t="shared" si="2"/>
        <v>16.2</v>
      </c>
      <c r="K74" s="312">
        <f>IF(L74="Rx",VALUE(LEFT(VLOOKUP($C74,#REF!,COLUMN(#REF!)-1,FALSE),4)),10*LOG(J74*1000))</f>
        <v>42.09515014542631</v>
      </c>
      <c r="L74" s="309" t="s">
        <v>981</v>
      </c>
      <c r="M74" s="313" t="s">
        <v>836</v>
      </c>
      <c r="N74" s="314" t="s">
        <v>9</v>
      </c>
      <c r="O74" s="315" t="s">
        <v>469</v>
      </c>
      <c r="P74" s="316">
        <v>17.600000000000001</v>
      </c>
      <c r="Q74" s="317">
        <v>0.22</v>
      </c>
      <c r="R74" s="318" t="s">
        <v>1006</v>
      </c>
      <c r="S74" s="315" t="s">
        <v>120</v>
      </c>
      <c r="T74" s="318" t="s">
        <v>79</v>
      </c>
      <c r="U74" s="318" t="s">
        <v>80</v>
      </c>
      <c r="V74" s="319" t="s">
        <v>843</v>
      </c>
      <c r="W74" s="318" t="s">
        <v>168</v>
      </c>
      <c r="X74" s="319" t="s">
        <v>886</v>
      </c>
      <c r="Y74" s="309">
        <v>16.2</v>
      </c>
      <c r="Z74" s="319" t="s">
        <v>104</v>
      </c>
      <c r="AA74" s="315" t="s">
        <v>46</v>
      </c>
      <c r="AB74" s="353" t="s">
        <v>46</v>
      </c>
      <c r="AC74" s="353">
        <v>41362</v>
      </c>
      <c r="AD74" s="353" t="s">
        <v>98</v>
      </c>
      <c r="AE74" s="215"/>
    </row>
    <row r="75" spans="1:31" s="216" customFormat="1" ht="15" customHeight="1" x14ac:dyDescent="0.2">
      <c r="A75" s="219"/>
      <c r="B75" s="305" t="str">
        <f>IF(OR(X75="",X75=0),"",IF(OR(D75="Production",D75="EOL or NRND"),HYPERLINK(X75,"^"),IF(X75&lt;&gt;"-",IFERROR(IF(#REF!="",HYPERLINK(X75,"&lt;"),""),""),"")))</f>
        <v>^</v>
      </c>
      <c r="C75" s="306" t="s">
        <v>158</v>
      </c>
      <c r="D75" s="307" t="s">
        <v>468</v>
      </c>
      <c r="E75" s="308">
        <v>865</v>
      </c>
      <c r="F75" s="308">
        <v>895</v>
      </c>
      <c r="G75" s="309">
        <v>1.6</v>
      </c>
      <c r="H75" s="310">
        <v>32.041199826559243</v>
      </c>
      <c r="I75" s="311">
        <v>9.8621171551436717</v>
      </c>
      <c r="J75" s="309">
        <f t="shared" si="2"/>
        <v>15.5</v>
      </c>
      <c r="K75" s="312">
        <f>IF(L75="Rx",VALUE(LEFT(VLOOKUP($C75,#REF!,COLUMN(#REF!)-1,FALSE),4)),10*LOG(J75*1000))</f>
        <v>41.903316981702915</v>
      </c>
      <c r="L75" s="309" t="s">
        <v>981</v>
      </c>
      <c r="M75" s="313" t="s">
        <v>836</v>
      </c>
      <c r="N75" s="314" t="s">
        <v>9</v>
      </c>
      <c r="O75" s="315" t="s">
        <v>470</v>
      </c>
      <c r="P75" s="316">
        <v>38</v>
      </c>
      <c r="Q75" s="317">
        <v>0.17399999999999999</v>
      </c>
      <c r="R75" s="318" t="s">
        <v>882</v>
      </c>
      <c r="S75" s="315" t="s">
        <v>153</v>
      </c>
      <c r="T75" s="318" t="s">
        <v>79</v>
      </c>
      <c r="U75" s="318" t="s">
        <v>115</v>
      </c>
      <c r="V75" s="319" t="s">
        <v>843</v>
      </c>
      <c r="W75" s="318" t="s">
        <v>116</v>
      </c>
      <c r="X75" s="319" t="s">
        <v>887</v>
      </c>
      <c r="Y75" s="309">
        <v>15.5</v>
      </c>
      <c r="Z75" s="319" t="s">
        <v>104</v>
      </c>
      <c r="AA75" s="315" t="s">
        <v>46</v>
      </c>
      <c r="AB75" s="353" t="s">
        <v>46</v>
      </c>
      <c r="AC75" s="353">
        <v>40179</v>
      </c>
      <c r="AD75" s="353" t="s">
        <v>98</v>
      </c>
      <c r="AE75" s="215"/>
    </row>
    <row r="76" spans="1:31" s="216" customFormat="1" ht="15" customHeight="1" x14ac:dyDescent="0.2">
      <c r="A76" s="219"/>
      <c r="B76" s="305" t="str">
        <f>IF(OR(X76="",X76=0),"",IF(OR(D76="Production",D76="EOL or NRND"),HYPERLINK(X76,"^"),IF(X76&lt;&gt;"-",IFERROR(IF(#REF!="",HYPERLINK(X76,"&lt;"),""),""),"")))</f>
        <v>^</v>
      </c>
      <c r="C76" s="306" t="s">
        <v>193</v>
      </c>
      <c r="D76" s="307" t="s">
        <v>468</v>
      </c>
      <c r="E76" s="308">
        <v>2400</v>
      </c>
      <c r="F76" s="308">
        <v>2500</v>
      </c>
      <c r="G76" s="309">
        <v>1.765671930778443</v>
      </c>
      <c r="H76" s="310">
        <v>32.469100130080562</v>
      </c>
      <c r="I76" s="311">
        <v>8.5</v>
      </c>
      <c r="J76" s="309">
        <f t="shared" si="2"/>
        <v>12.5</v>
      </c>
      <c r="K76" s="312">
        <f>IF(L76="Rx",VALUE(LEFT(VLOOKUP($C76,#REF!,COLUMN(#REF!)-1,FALSE),4)),10*LOG(J76*1000))</f>
        <v>40.969100130080562</v>
      </c>
      <c r="L76" s="309" t="s">
        <v>981</v>
      </c>
      <c r="M76" s="313" t="s">
        <v>836</v>
      </c>
      <c r="N76" s="314" t="s">
        <v>9</v>
      </c>
      <c r="O76" s="315" t="s">
        <v>470</v>
      </c>
      <c r="P76" s="316">
        <v>30</v>
      </c>
      <c r="Q76" s="317">
        <v>0.51400000000000001</v>
      </c>
      <c r="R76" s="318" t="s">
        <v>980</v>
      </c>
      <c r="S76" s="315" t="s">
        <v>153</v>
      </c>
      <c r="T76" s="318" t="s">
        <v>79</v>
      </c>
      <c r="U76" s="318" t="s">
        <v>115</v>
      </c>
      <c r="V76" s="319" t="s">
        <v>843</v>
      </c>
      <c r="W76" s="318" t="s">
        <v>97</v>
      </c>
      <c r="X76" s="319" t="s">
        <v>888</v>
      </c>
      <c r="Y76" s="309">
        <v>12.5</v>
      </c>
      <c r="Z76" s="319" t="s">
        <v>104</v>
      </c>
      <c r="AA76" s="315" t="s">
        <v>46</v>
      </c>
      <c r="AB76" s="353" t="s">
        <v>46</v>
      </c>
      <c r="AC76" s="353">
        <v>43083</v>
      </c>
      <c r="AD76" s="353" t="s">
        <v>98</v>
      </c>
      <c r="AE76" s="215"/>
    </row>
    <row r="77" spans="1:31" s="216" customFormat="1" ht="15" customHeight="1" x14ac:dyDescent="0.2">
      <c r="A77" s="219"/>
      <c r="B77" s="305" t="str">
        <f>IF(OR(X77="",X77=0),"",IF(OR(D77="Production",D77="EOL or NRND"),HYPERLINK(X77,"^"),IF(X77&lt;&gt;"-",IFERROR(IF(#REF!="",HYPERLINK(X77,"&lt;"),""),""),"")))</f>
        <v>^</v>
      </c>
      <c r="C77" s="306" t="s">
        <v>198</v>
      </c>
      <c r="D77" s="307" t="s">
        <v>468</v>
      </c>
      <c r="E77" s="308">
        <v>2300</v>
      </c>
      <c r="F77" s="308">
        <v>2700</v>
      </c>
      <c r="G77" s="309">
        <v>0.50118723362727269</v>
      </c>
      <c r="H77" s="310">
        <v>27</v>
      </c>
      <c r="I77" s="311">
        <v>13.399999999999999</v>
      </c>
      <c r="J77" s="309">
        <f t="shared" si="2"/>
        <v>10.964781961431855</v>
      </c>
      <c r="K77" s="312">
        <f>IF(L77="Rx",VALUE(LEFT(VLOOKUP($C77,#REF!,COLUMN(#REF!)-1,FALSE),4)),10*LOG(J77*1000))</f>
        <v>40.4</v>
      </c>
      <c r="L77" s="309" t="s">
        <v>981</v>
      </c>
      <c r="M77" s="313" t="s">
        <v>826</v>
      </c>
      <c r="N77" s="314" t="s">
        <v>7</v>
      </c>
      <c r="O77" s="315" t="s">
        <v>469</v>
      </c>
      <c r="P77" s="316">
        <v>19</v>
      </c>
      <c r="Q77" s="317">
        <v>0.16</v>
      </c>
      <c r="R77" s="318" t="s">
        <v>1007</v>
      </c>
      <c r="S77" s="315" t="s">
        <v>260</v>
      </c>
      <c r="T77" s="318" t="s">
        <v>79</v>
      </c>
      <c r="U77" s="318" t="s">
        <v>115</v>
      </c>
      <c r="V77" s="319" t="s">
        <v>843</v>
      </c>
      <c r="W77" s="318" t="s">
        <v>119</v>
      </c>
      <c r="X77" s="319" t="s">
        <v>264</v>
      </c>
      <c r="Y77" s="309">
        <v>10.964781961431855</v>
      </c>
      <c r="Z77" s="319" t="s">
        <v>104</v>
      </c>
      <c r="AA77" s="315" t="s">
        <v>46</v>
      </c>
      <c r="AB77" s="353" t="s">
        <v>46</v>
      </c>
      <c r="AC77" s="353">
        <v>44468</v>
      </c>
      <c r="AD77" s="353" t="s">
        <v>98</v>
      </c>
      <c r="AE77" s="215"/>
    </row>
    <row r="78" spans="1:31" s="216" customFormat="1" ht="15" customHeight="1" x14ac:dyDescent="0.2">
      <c r="A78" s="219"/>
      <c r="B78" s="305" t="str">
        <f>IF(OR(X78="",X78=0),"",IF(OR(D78="Production",D78="EOL or NRND"),HYPERLINK(X78,"^"),IF(X78&lt;&gt;"-",IFERROR(IF(#REF!="",HYPERLINK(X78,"&lt;"),""),""),"")))</f>
        <v>^</v>
      </c>
      <c r="C78" s="306" t="s">
        <v>85</v>
      </c>
      <c r="D78" s="307" t="s">
        <v>468</v>
      </c>
      <c r="E78" s="308">
        <v>3300</v>
      </c>
      <c r="F78" s="308">
        <v>4000</v>
      </c>
      <c r="G78" s="309">
        <v>0.50118723362727269</v>
      </c>
      <c r="H78" s="310">
        <v>27</v>
      </c>
      <c r="I78" s="311">
        <v>13</v>
      </c>
      <c r="J78" s="309">
        <f t="shared" si="2"/>
        <v>10</v>
      </c>
      <c r="K78" s="312">
        <f>IF(L78="Rx",VALUE(LEFT(VLOOKUP($C78,#REF!,COLUMN(#REF!)-1,FALSE),4)),10*LOG(J78*1000))</f>
        <v>40</v>
      </c>
      <c r="L78" s="309" t="s">
        <v>981</v>
      </c>
      <c r="M78" s="313" t="s">
        <v>826</v>
      </c>
      <c r="N78" s="314" t="s">
        <v>7</v>
      </c>
      <c r="O78" s="315" t="s">
        <v>469</v>
      </c>
      <c r="P78" s="316">
        <v>21</v>
      </c>
      <c r="Q78" s="317">
        <v>0.18</v>
      </c>
      <c r="R78" s="318" t="s">
        <v>1008</v>
      </c>
      <c r="S78" s="315" t="s">
        <v>260</v>
      </c>
      <c r="T78" s="318" t="s">
        <v>79</v>
      </c>
      <c r="U78" s="318" t="s">
        <v>115</v>
      </c>
      <c r="V78" s="319" t="s">
        <v>843</v>
      </c>
      <c r="W78" s="318" t="s">
        <v>119</v>
      </c>
      <c r="X78" s="319" t="s">
        <v>269</v>
      </c>
      <c r="Y78" s="309">
        <v>10</v>
      </c>
      <c r="Z78" s="319" t="s">
        <v>104</v>
      </c>
      <c r="AA78" s="315" t="s">
        <v>46</v>
      </c>
      <c r="AB78" s="353" t="s">
        <v>46</v>
      </c>
      <c r="AC78" s="353">
        <v>44370</v>
      </c>
      <c r="AD78" s="353" t="s">
        <v>98</v>
      </c>
      <c r="AE78" s="215"/>
    </row>
    <row r="79" spans="1:31" s="216" customFormat="1" ht="15" customHeight="1" x14ac:dyDescent="0.2">
      <c r="A79" s="219"/>
      <c r="B79" s="305" t="str">
        <f>IF(OR(X79="",X79=0),"",IF(OR(D79="Production",D79="EOL or NRND"),HYPERLINK(X79,"^"),IF(X79&lt;&gt;"-",IFERROR(IF(#REF!="",HYPERLINK(X79,"&lt;"),""),""),"")))</f>
        <v>^</v>
      </c>
      <c r="C79" s="306" t="s">
        <v>220</v>
      </c>
      <c r="D79" s="307" t="s">
        <v>468</v>
      </c>
      <c r="E79" s="308">
        <v>100</v>
      </c>
      <c r="F79" s="308">
        <v>5800</v>
      </c>
      <c r="G79" s="309">
        <v>0.28183829312644554</v>
      </c>
      <c r="H79" s="310">
        <v>24.5</v>
      </c>
      <c r="I79" s="311">
        <v>12.127578316815736</v>
      </c>
      <c r="J79" s="309">
        <f t="shared" si="2"/>
        <v>4.5999999999999996</v>
      </c>
      <c r="K79" s="312">
        <f>IF(L79="Rx",VALUE(LEFT(VLOOKUP($C79,#REF!,COLUMN(#REF!)-1,FALSE),4)),10*LOG(J79*1000))</f>
        <v>36.627578316815736</v>
      </c>
      <c r="L79" s="309" t="s">
        <v>981</v>
      </c>
      <c r="M79" s="313" t="s">
        <v>826</v>
      </c>
      <c r="N79" s="314" t="s">
        <v>7</v>
      </c>
      <c r="O79" s="315" t="s">
        <v>469</v>
      </c>
      <c r="P79" s="316">
        <v>19</v>
      </c>
      <c r="Q79" s="317">
        <v>0.2</v>
      </c>
      <c r="R79" s="318" t="s">
        <v>1009</v>
      </c>
      <c r="S79" s="315" t="s">
        <v>260</v>
      </c>
      <c r="T79" s="318" t="s">
        <v>79</v>
      </c>
      <c r="U79" s="318" t="s">
        <v>183</v>
      </c>
      <c r="V79" s="319" t="s">
        <v>843</v>
      </c>
      <c r="W79" s="318" t="s">
        <v>119</v>
      </c>
      <c r="X79" s="319" t="s">
        <v>261</v>
      </c>
      <c r="Y79" s="309">
        <v>4.5999999999999996</v>
      </c>
      <c r="Z79" s="319" t="s">
        <v>104</v>
      </c>
      <c r="AA79" s="315" t="s">
        <v>46</v>
      </c>
      <c r="AB79" s="353" t="s">
        <v>46</v>
      </c>
      <c r="AC79" s="353">
        <v>44152</v>
      </c>
      <c r="AD79" s="353" t="s">
        <v>98</v>
      </c>
      <c r="AE79" s="215"/>
    </row>
    <row r="80" spans="1:31" s="216" customFormat="1" ht="15" customHeight="1" x14ac:dyDescent="0.2">
      <c r="A80" s="219"/>
      <c r="B80" s="305" t="str">
        <f>IF(OR(X80="",X80=0),"",IF(OR(D80="Production",D80="EOL or NRND"),HYPERLINK(X80,"^"),IF(X80&lt;&gt;"-",IFERROR(IF(#REF!="",HYPERLINK(X80,"&lt;"),""),""),"")))</f>
        <v>^</v>
      </c>
      <c r="C80" s="306" t="s">
        <v>77</v>
      </c>
      <c r="D80" s="307" t="s">
        <v>468</v>
      </c>
      <c r="E80" s="308">
        <v>2300</v>
      </c>
      <c r="F80" s="308">
        <v>2690</v>
      </c>
      <c r="G80" s="309">
        <v>0.25118864315095807</v>
      </c>
      <c r="H80" s="310">
        <v>24</v>
      </c>
      <c r="I80" s="311">
        <v>12</v>
      </c>
      <c r="J80" s="309">
        <f t="shared" si="2"/>
        <v>3.9810717055349767</v>
      </c>
      <c r="K80" s="312">
        <f>IF(L80="Rx",VALUE(LEFT(VLOOKUP($C80,#REF!,COLUMN(#REF!)-1,FALSE),4)),10*LOG(J80*1000))</f>
        <v>36.000000000000007</v>
      </c>
      <c r="L80" s="309" t="s">
        <v>981</v>
      </c>
      <c r="M80" s="313" t="s">
        <v>826</v>
      </c>
      <c r="N80" s="314" t="s">
        <v>7</v>
      </c>
      <c r="O80" s="315" t="s">
        <v>469</v>
      </c>
      <c r="P80" s="316">
        <v>19</v>
      </c>
      <c r="Q80" s="317">
        <v>0.2</v>
      </c>
      <c r="R80" s="318" t="s">
        <v>1008</v>
      </c>
      <c r="S80" s="315" t="s">
        <v>260</v>
      </c>
      <c r="T80" s="318" t="s">
        <v>79</v>
      </c>
      <c r="U80" s="318" t="s">
        <v>115</v>
      </c>
      <c r="V80" s="319" t="s">
        <v>843</v>
      </c>
      <c r="W80" s="318" t="s">
        <v>119</v>
      </c>
      <c r="X80" s="319" t="s">
        <v>265</v>
      </c>
      <c r="Y80" s="309">
        <v>3.9810717055349767</v>
      </c>
      <c r="Z80" s="319" t="s">
        <v>104</v>
      </c>
      <c r="AA80" s="315" t="s">
        <v>46</v>
      </c>
      <c r="AB80" s="353" t="s">
        <v>46</v>
      </c>
      <c r="AC80" s="353">
        <v>44152</v>
      </c>
      <c r="AD80" s="353" t="s">
        <v>98</v>
      </c>
      <c r="AE80" s="215"/>
    </row>
    <row r="81" spans="1:31" s="216" customFormat="1" ht="15" customHeight="1" x14ac:dyDescent="0.2">
      <c r="A81" s="219"/>
      <c r="B81" s="305" t="str">
        <f>IF(OR(X81="",X81=0),"",IF(OR(D81="Production",D81="EOL or NRND"),HYPERLINK(X81,"^"),IF(X81&lt;&gt;"-",IFERROR(IF(#REF!="",HYPERLINK(X81,"&lt;"),""),""),"")))</f>
        <v>^</v>
      </c>
      <c r="C81" s="306" t="s">
        <v>168</v>
      </c>
      <c r="D81" s="307" t="s">
        <v>468</v>
      </c>
      <c r="E81" s="308">
        <v>1805</v>
      </c>
      <c r="F81" s="308">
        <v>2800</v>
      </c>
      <c r="G81" s="309" t="s">
        <v>76</v>
      </c>
      <c r="H81" s="310" t="s">
        <v>76</v>
      </c>
      <c r="I81" s="311" t="s">
        <v>76</v>
      </c>
      <c r="J81" s="309">
        <f t="shared" si="2"/>
        <v>1.9952623149688804</v>
      </c>
      <c r="K81" s="312">
        <f>IF(L81="Rx",VALUE(LEFT(VLOOKUP($C81,#REF!,COLUMN(#REF!)-1,FALSE),4)),10*LOG(J81*1000))</f>
        <v>33</v>
      </c>
      <c r="L81" s="309" t="s">
        <v>982</v>
      </c>
      <c r="M81" s="313" t="s">
        <v>889</v>
      </c>
      <c r="N81" s="314" t="s">
        <v>99</v>
      </c>
      <c r="O81" s="315" t="s">
        <v>101</v>
      </c>
      <c r="P81" s="316">
        <v>26.5</v>
      </c>
      <c r="Q81" s="317" t="s">
        <v>76</v>
      </c>
      <c r="R81" s="318" t="s">
        <v>76</v>
      </c>
      <c r="S81" s="315" t="s">
        <v>169</v>
      </c>
      <c r="T81" s="318" t="s">
        <v>79</v>
      </c>
      <c r="U81" s="318" t="s">
        <v>80</v>
      </c>
      <c r="V81" s="319" t="s">
        <v>843</v>
      </c>
      <c r="W81" s="318" t="s">
        <v>76</v>
      </c>
      <c r="X81" s="319" t="s">
        <v>890</v>
      </c>
      <c r="Y81" s="309">
        <v>1.9952623149688804</v>
      </c>
      <c r="Z81" s="319" t="s">
        <v>104</v>
      </c>
      <c r="AA81" s="315" t="s">
        <v>46</v>
      </c>
      <c r="AB81" s="353" t="s">
        <v>46</v>
      </c>
      <c r="AC81" s="353">
        <v>42073</v>
      </c>
      <c r="AD81" s="353" t="s">
        <v>98</v>
      </c>
      <c r="AE81" s="215"/>
    </row>
    <row r="82" spans="1:31" s="216" customFormat="1" ht="15" customHeight="1" x14ac:dyDescent="0.2">
      <c r="A82" s="219"/>
      <c r="B82" s="305" t="str">
        <f>IF(OR(X82="",X82=0),"",IF(OR(D82="Production",D82="EOL or NRND"),HYPERLINK(X82,"^"),IF(X82&lt;&gt;"-",IFERROR(IF(#REF!="",HYPERLINK(X82,"&lt;"),""),""),"")))</f>
        <v>^</v>
      </c>
      <c r="C82" s="306" t="s">
        <v>186</v>
      </c>
      <c r="D82" s="307" t="s">
        <v>468</v>
      </c>
      <c r="E82" s="308">
        <v>3400</v>
      </c>
      <c r="F82" s="308">
        <v>3800</v>
      </c>
      <c r="G82" s="309" t="s">
        <v>76</v>
      </c>
      <c r="H82" s="310" t="s">
        <v>76</v>
      </c>
      <c r="I82" s="311" t="s">
        <v>76</v>
      </c>
      <c r="J82" s="309">
        <f t="shared" si="2"/>
        <v>1.5848931924611156</v>
      </c>
      <c r="K82" s="312">
        <f>IF(L82="Rx",VALUE(LEFT(VLOOKUP($C82,#REF!,COLUMN(#REF!)-1,FALSE),4)),10*LOG(J82*1000))</f>
        <v>32.000000000000007</v>
      </c>
      <c r="L82" s="309" t="s">
        <v>982</v>
      </c>
      <c r="M82" s="313" t="s">
        <v>889</v>
      </c>
      <c r="N82" s="314" t="s">
        <v>99</v>
      </c>
      <c r="O82" s="315" t="s">
        <v>101</v>
      </c>
      <c r="P82" s="316">
        <v>37</v>
      </c>
      <c r="Q82" s="317" t="s">
        <v>76</v>
      </c>
      <c r="R82" s="318" t="s">
        <v>76</v>
      </c>
      <c r="S82" s="315" t="s">
        <v>169</v>
      </c>
      <c r="T82" s="318" t="s">
        <v>79</v>
      </c>
      <c r="U82" s="318" t="s">
        <v>80</v>
      </c>
      <c r="V82" s="319" t="s">
        <v>843</v>
      </c>
      <c r="W82" s="318" t="s">
        <v>76</v>
      </c>
      <c r="X82" s="319" t="s">
        <v>891</v>
      </c>
      <c r="Y82" s="309">
        <v>1.5848931924611156</v>
      </c>
      <c r="Z82" s="319" t="s">
        <v>104</v>
      </c>
      <c r="AA82" s="315" t="s">
        <v>46</v>
      </c>
      <c r="AB82" s="353" t="s">
        <v>46</v>
      </c>
      <c r="AC82" s="353">
        <v>40179</v>
      </c>
      <c r="AD82" s="353" t="s">
        <v>98</v>
      </c>
      <c r="AE82" s="215"/>
    </row>
    <row r="83" spans="1:31" s="216" customFormat="1" ht="15" customHeight="1" x14ac:dyDescent="0.2">
      <c r="A83" s="219"/>
      <c r="B83" s="305" t="str">
        <f>IF(OR(X83="",X83=0),"",IF(OR(D83="Production",D83="EOL or NRND"),HYPERLINK(X83,"^"),IF(X83&lt;&gt;"-",IFERROR(IF(#REF!="",HYPERLINK(X83,"&lt;"),""),""),"")))</f>
        <v>^</v>
      </c>
      <c r="C83" s="306" t="s">
        <v>121</v>
      </c>
      <c r="D83" s="307" t="s">
        <v>468</v>
      </c>
      <c r="E83" s="308">
        <v>400</v>
      </c>
      <c r="F83" s="308">
        <v>1000</v>
      </c>
      <c r="G83" s="309" t="s">
        <v>76</v>
      </c>
      <c r="H83" s="310" t="s">
        <v>76</v>
      </c>
      <c r="I83" s="311" t="s">
        <v>76</v>
      </c>
      <c r="J83" s="309">
        <f t="shared" si="2"/>
        <v>0.91201083935590987</v>
      </c>
      <c r="K83" s="312">
        <f>IF(L83="Rx",VALUE(LEFT(VLOOKUP($C83,#REF!,COLUMN(#REF!)-1,FALSE),4)),10*LOG(J83*1000))</f>
        <v>29.6</v>
      </c>
      <c r="L83" s="309" t="s">
        <v>982</v>
      </c>
      <c r="M83" s="313" t="s">
        <v>889</v>
      </c>
      <c r="N83" s="314" t="s">
        <v>99</v>
      </c>
      <c r="O83" s="315" t="s">
        <v>101</v>
      </c>
      <c r="P83" s="316">
        <v>31.5</v>
      </c>
      <c r="Q83" s="317" t="s">
        <v>122</v>
      </c>
      <c r="R83" s="318" t="s">
        <v>978</v>
      </c>
      <c r="S83" s="315" t="s">
        <v>123</v>
      </c>
      <c r="T83" s="318" t="s">
        <v>79</v>
      </c>
      <c r="U83" s="318" t="s">
        <v>124</v>
      </c>
      <c r="V83" s="319" t="s">
        <v>843</v>
      </c>
      <c r="W83" s="318" t="s">
        <v>76</v>
      </c>
      <c r="X83" s="319" t="s">
        <v>892</v>
      </c>
      <c r="Y83" s="309">
        <v>0.91201083935590987</v>
      </c>
      <c r="Z83" s="319" t="s">
        <v>104</v>
      </c>
      <c r="AA83" s="315" t="s">
        <v>46</v>
      </c>
      <c r="AB83" s="353" t="s">
        <v>46</v>
      </c>
      <c r="AC83" s="353">
        <v>40179</v>
      </c>
      <c r="AD83" s="353" t="s">
        <v>98</v>
      </c>
      <c r="AE83" s="215"/>
    </row>
    <row r="84" spans="1:31" s="216" customFormat="1" ht="15" customHeight="1" x14ac:dyDescent="0.2">
      <c r="A84" s="219"/>
      <c r="B84" s="305" t="str">
        <f>IF(OR(X84="",X84=0),"",IF(OR(D84="Production",D84="EOL or NRND"),HYPERLINK(X84,"^"),IF(X84&lt;&gt;"-",IFERROR(IF(#REF!="",HYPERLINK(X84,"&lt;"),""),""),"")))</f>
        <v>^</v>
      </c>
      <c r="C84" s="306" t="s">
        <v>973</v>
      </c>
      <c r="D84" s="307" t="s">
        <v>468</v>
      </c>
      <c r="E84" s="308">
        <v>2300</v>
      </c>
      <c r="F84" s="308">
        <v>4200</v>
      </c>
      <c r="G84" s="309" t="s">
        <v>76</v>
      </c>
      <c r="H84" s="310" t="s">
        <v>76</v>
      </c>
      <c r="I84" s="311" t="s">
        <v>76</v>
      </c>
      <c r="J84" s="309">
        <v>0.79432823472428205</v>
      </c>
      <c r="K84" s="312">
        <v>29.000000000000004</v>
      </c>
      <c r="L84" s="309" t="s">
        <v>982</v>
      </c>
      <c r="M84" s="313" t="s">
        <v>889</v>
      </c>
      <c r="N84" s="314" t="s">
        <v>211</v>
      </c>
      <c r="O84" s="315" t="s">
        <v>101</v>
      </c>
      <c r="P84" s="316">
        <v>39.5</v>
      </c>
      <c r="Q84" s="317" t="s">
        <v>975</v>
      </c>
      <c r="R84" s="318" t="s">
        <v>283</v>
      </c>
      <c r="S84" s="315" t="s">
        <v>123</v>
      </c>
      <c r="T84" s="318" t="s">
        <v>79</v>
      </c>
      <c r="U84" s="318" t="s">
        <v>103</v>
      </c>
      <c r="V84" s="319" t="s">
        <v>301</v>
      </c>
      <c r="W84" s="318" t="s">
        <v>76</v>
      </c>
      <c r="X84" s="319" t="s">
        <v>974</v>
      </c>
      <c r="Y84" s="309">
        <v>0.79432823472428205</v>
      </c>
      <c r="Z84" s="319" t="s">
        <v>301</v>
      </c>
      <c r="AA84" s="315" t="s">
        <v>46</v>
      </c>
      <c r="AB84" s="353" t="s">
        <v>46</v>
      </c>
      <c r="AC84" s="353">
        <v>0</v>
      </c>
      <c r="AD84" s="353" t="s">
        <v>98</v>
      </c>
      <c r="AE84" s="215"/>
    </row>
    <row r="85" spans="1:31" s="216" customFormat="1" ht="15" customHeight="1" x14ac:dyDescent="0.2">
      <c r="A85" s="219"/>
      <c r="B85" s="305" t="str">
        <f>IF(OR(X85="",X85=0),"",IF(OR(D85="Production",D85="EOL or NRND"),HYPERLINK(X85,"^"),IF(X85&lt;&gt;"-",IFERROR(IF(#REF!="",HYPERLINK(X85,"&lt;"),""),""),"")))</f>
        <v>^</v>
      </c>
      <c r="C85" s="306" t="s">
        <v>96</v>
      </c>
      <c r="D85" s="307" t="s">
        <v>468</v>
      </c>
      <c r="E85" s="308">
        <v>2300</v>
      </c>
      <c r="F85" s="308">
        <v>4200</v>
      </c>
      <c r="G85" s="309" t="s">
        <v>76</v>
      </c>
      <c r="H85" s="310" t="s">
        <v>76</v>
      </c>
      <c r="I85" s="311" t="s">
        <v>76</v>
      </c>
      <c r="J85" s="309">
        <f t="shared" si="2"/>
        <v>0.89125093813374656</v>
      </c>
      <c r="K85" s="312">
        <f>IF(L85="Rx",VALUE(LEFT(VLOOKUP($C85,#REF!,COLUMN(#REF!)-1,FALSE),4)),10*LOG(J85*1000))</f>
        <v>29.500000000000007</v>
      </c>
      <c r="L85" s="309" t="s">
        <v>982</v>
      </c>
      <c r="M85" s="313" t="s">
        <v>889</v>
      </c>
      <c r="N85" s="314" t="s">
        <v>211</v>
      </c>
      <c r="O85" s="315" t="s">
        <v>101</v>
      </c>
      <c r="P85" s="316">
        <v>38.5</v>
      </c>
      <c r="Q85" s="317" t="s">
        <v>305</v>
      </c>
      <c r="R85" s="318" t="s">
        <v>283</v>
      </c>
      <c r="S85" s="315" t="s">
        <v>123</v>
      </c>
      <c r="T85" s="318" t="s">
        <v>79</v>
      </c>
      <c r="U85" s="318" t="s">
        <v>103</v>
      </c>
      <c r="V85" s="319" t="s">
        <v>76</v>
      </c>
      <c r="W85" s="318" t="s">
        <v>76</v>
      </c>
      <c r="X85" s="319" t="s">
        <v>304</v>
      </c>
      <c r="Y85" s="309">
        <v>0.89125093813374656</v>
      </c>
      <c r="Z85" s="319" t="s">
        <v>76</v>
      </c>
      <c r="AA85" s="315" t="s">
        <v>46</v>
      </c>
      <c r="AB85" s="353" t="s">
        <v>46</v>
      </c>
      <c r="AC85" s="353">
        <v>0</v>
      </c>
      <c r="AD85" s="353" t="s">
        <v>98</v>
      </c>
      <c r="AE85" s="215"/>
    </row>
    <row r="86" spans="1:31" s="216" customFormat="1" ht="15" customHeight="1" x14ac:dyDescent="0.2">
      <c r="A86" s="219"/>
      <c r="B86" s="305" t="str">
        <f>IF(OR(X86="",X86=0),"",IF(OR(D86="Production",D86="EOL or NRND"),HYPERLINK(X86,"^"),IF(X86&lt;&gt;"-",IFERROR(IF(#REF!="",HYPERLINK(X86,"&lt;"),""),""),"")))</f>
        <v>^</v>
      </c>
      <c r="C86" s="306" t="s">
        <v>195</v>
      </c>
      <c r="D86" s="307" t="s">
        <v>468</v>
      </c>
      <c r="E86" s="308">
        <v>2300</v>
      </c>
      <c r="F86" s="308">
        <v>5000</v>
      </c>
      <c r="G86" s="309" t="s">
        <v>76</v>
      </c>
      <c r="H86" s="310" t="s">
        <v>76</v>
      </c>
      <c r="I86" s="311" t="s">
        <v>76</v>
      </c>
      <c r="J86" s="309">
        <f t="shared" si="2"/>
        <v>0.63095734448019325</v>
      </c>
      <c r="K86" s="312">
        <f>IF(L86="Rx",VALUE(LEFT(VLOOKUP($C86,#REF!,COLUMN(#REF!)-1,FALSE),4)),10*LOG(J86*1000))</f>
        <v>28</v>
      </c>
      <c r="L86" s="309" t="s">
        <v>982</v>
      </c>
      <c r="M86" s="313" t="s">
        <v>889</v>
      </c>
      <c r="N86" s="314" t="s">
        <v>211</v>
      </c>
      <c r="O86" s="315" t="s">
        <v>101</v>
      </c>
      <c r="P86" s="316">
        <v>37</v>
      </c>
      <c r="Q86" s="317" t="s">
        <v>282</v>
      </c>
      <c r="R86" s="318" t="s">
        <v>283</v>
      </c>
      <c r="S86" s="315" t="s">
        <v>123</v>
      </c>
      <c r="T86" s="318" t="s">
        <v>79</v>
      </c>
      <c r="U86" s="318" t="s">
        <v>103</v>
      </c>
      <c r="V86" s="319" t="s">
        <v>76</v>
      </c>
      <c r="W86" s="318" t="s">
        <v>76</v>
      </c>
      <c r="X86" s="319" t="s">
        <v>798</v>
      </c>
      <c r="Y86" s="309">
        <v>0.63095734448019325</v>
      </c>
      <c r="Z86" s="319" t="s">
        <v>76</v>
      </c>
      <c r="AA86" s="315" t="s">
        <v>46</v>
      </c>
      <c r="AB86" s="353" t="s">
        <v>46</v>
      </c>
      <c r="AC86" s="353">
        <v>44652</v>
      </c>
      <c r="AD86" s="353" t="s">
        <v>98</v>
      </c>
      <c r="AE86" s="215"/>
    </row>
    <row r="87" spans="1:31" s="216" customFormat="1" ht="15" customHeight="1" x14ac:dyDescent="0.2">
      <c r="A87" s="219"/>
      <c r="B87" s="305" t="str">
        <f>IF(OR(X87="",X87=0),"",IF(OR(D87="Production",D87="EOL or NRND"),HYPERLINK(X87,"^"),IF(X87&lt;&gt;"-",IFERROR(IF(#REF!="",HYPERLINK(X87,"&lt;"),""),""),"")))</f>
        <v>^</v>
      </c>
      <c r="C87" s="306" t="s">
        <v>119</v>
      </c>
      <c r="D87" s="307" t="s">
        <v>468</v>
      </c>
      <c r="E87" s="308">
        <v>2300</v>
      </c>
      <c r="F87" s="308">
        <v>4200</v>
      </c>
      <c r="G87" s="309" t="s">
        <v>76</v>
      </c>
      <c r="H87" s="310" t="s">
        <v>76</v>
      </c>
      <c r="I87" s="311" t="s">
        <v>76</v>
      </c>
      <c r="J87" s="309">
        <f t="shared" si="2"/>
        <v>0.63095734448019325</v>
      </c>
      <c r="K87" s="312">
        <f>IF(L87="Rx",VALUE(LEFT(VLOOKUP($C87,#REF!,COLUMN(#REF!)-1,FALSE),4)),10*LOG(J87*1000))</f>
        <v>28</v>
      </c>
      <c r="L87" s="309" t="s">
        <v>982</v>
      </c>
      <c r="M87" s="313" t="s">
        <v>889</v>
      </c>
      <c r="N87" s="314" t="s">
        <v>211</v>
      </c>
      <c r="O87" s="315" t="s">
        <v>101</v>
      </c>
      <c r="P87" s="316">
        <v>30.5</v>
      </c>
      <c r="Q87" s="317" t="s">
        <v>282</v>
      </c>
      <c r="R87" s="318" t="s">
        <v>283</v>
      </c>
      <c r="S87" s="315" t="s">
        <v>123</v>
      </c>
      <c r="T87" s="318" t="s">
        <v>79</v>
      </c>
      <c r="U87" s="318" t="s">
        <v>103</v>
      </c>
      <c r="V87" s="319" t="s">
        <v>76</v>
      </c>
      <c r="W87" s="318" t="s">
        <v>76</v>
      </c>
      <c r="X87" s="319" t="s">
        <v>284</v>
      </c>
      <c r="Y87" s="309">
        <v>0.63095734448019325</v>
      </c>
      <c r="Z87" s="319" t="s">
        <v>76</v>
      </c>
      <c r="AA87" s="315" t="s">
        <v>46</v>
      </c>
      <c r="AB87" s="353" t="s">
        <v>46</v>
      </c>
      <c r="AC87" s="353">
        <v>44256</v>
      </c>
      <c r="AD87" s="353" t="s">
        <v>98</v>
      </c>
      <c r="AE87" s="215"/>
    </row>
    <row r="88" spans="1:31" s="216" customFormat="1" ht="15" customHeight="1" x14ac:dyDescent="0.2">
      <c r="A88" s="219"/>
      <c r="B88" s="305" t="str">
        <f>IF(OR(X88="",X88=0),"",IF(OR(D88="Production",D88="EOL or NRND"),HYPERLINK(X88,"^"),IF(X88&lt;&gt;"-",IFERROR(IF(#REF!="",HYPERLINK(X88,"&lt;"),""),""),"")))</f>
        <v>^</v>
      </c>
      <c r="C88" s="306" t="s">
        <v>303</v>
      </c>
      <c r="D88" s="307" t="s">
        <v>468</v>
      </c>
      <c r="E88" s="308">
        <v>2300</v>
      </c>
      <c r="F88" s="308">
        <v>5000</v>
      </c>
      <c r="G88" s="309" t="s">
        <v>76</v>
      </c>
      <c r="H88" s="310" t="s">
        <v>76</v>
      </c>
      <c r="I88" s="311" t="s">
        <v>76</v>
      </c>
      <c r="J88" s="309">
        <f t="shared" si="2"/>
        <v>0.61659500186148275</v>
      </c>
      <c r="K88" s="312">
        <f>IF(L88="Rx",VALUE(LEFT(VLOOKUP($C88,#REF!,COLUMN(#REF!)-1,FALSE),4)),10*LOG(J88*1000))</f>
        <v>27.900000000000006</v>
      </c>
      <c r="L88" s="309" t="s">
        <v>982</v>
      </c>
      <c r="M88" s="313" t="s">
        <v>889</v>
      </c>
      <c r="N88" s="314" t="s">
        <v>211</v>
      </c>
      <c r="O88" s="315" t="s">
        <v>101</v>
      </c>
      <c r="P88" s="316">
        <v>36</v>
      </c>
      <c r="Q88" s="317" t="s">
        <v>282</v>
      </c>
      <c r="R88" s="318" t="s">
        <v>283</v>
      </c>
      <c r="S88" s="315" t="s">
        <v>123</v>
      </c>
      <c r="T88" s="318" t="s">
        <v>79</v>
      </c>
      <c r="U88" s="318" t="s">
        <v>103</v>
      </c>
      <c r="V88" s="319" t="s">
        <v>301</v>
      </c>
      <c r="W88" s="318" t="s">
        <v>76</v>
      </c>
      <c r="X88" s="319" t="s">
        <v>304</v>
      </c>
      <c r="Y88" s="309">
        <v>0.61659500186148275</v>
      </c>
      <c r="Z88" s="319" t="s">
        <v>301</v>
      </c>
      <c r="AA88" s="315" t="s">
        <v>46</v>
      </c>
      <c r="AB88" s="353" t="s">
        <v>46</v>
      </c>
      <c r="AC88" s="353">
        <v>0</v>
      </c>
      <c r="AD88" s="353" t="s">
        <v>98</v>
      </c>
      <c r="AE88" s="215"/>
    </row>
    <row r="89" spans="1:31" s="216" customFormat="1" ht="15" customHeight="1" x14ac:dyDescent="0.2">
      <c r="A89" s="219"/>
      <c r="B89" s="305" t="str">
        <f>IF(OR(X89="",X89=0),"",IF(OR(D89="Production",D89="EOL or NRND"),HYPERLINK(X89,"^"),IF(X89&lt;&gt;"-",IFERROR(IF(#REF!="",HYPERLINK(X89,"&lt;"),""),""),"")))</f>
        <v>^</v>
      </c>
      <c r="C89" s="306" t="s">
        <v>116</v>
      </c>
      <c r="D89" s="307" t="s">
        <v>468</v>
      </c>
      <c r="E89" s="308">
        <v>40</v>
      </c>
      <c r="F89" s="308">
        <v>4000</v>
      </c>
      <c r="G89" s="309" t="s">
        <v>76</v>
      </c>
      <c r="H89" s="310" t="s">
        <v>76</v>
      </c>
      <c r="I89" s="311" t="s">
        <v>76</v>
      </c>
      <c r="J89" s="309">
        <f t="shared" si="2"/>
        <v>0.31622776601683822</v>
      </c>
      <c r="K89" s="312">
        <f>IF(L89="Rx",VALUE(LEFT(VLOOKUP($C89,#REF!,COLUMN(#REF!)-1,FALSE),4)),10*LOG(J89*1000))</f>
        <v>25.000000000000004</v>
      </c>
      <c r="L89" s="309" t="s">
        <v>982</v>
      </c>
      <c r="M89" s="313" t="s">
        <v>889</v>
      </c>
      <c r="N89" s="314" t="s">
        <v>99</v>
      </c>
      <c r="O89" s="315" t="s">
        <v>101</v>
      </c>
      <c r="P89" s="316">
        <v>19.5</v>
      </c>
      <c r="Q89" s="317" t="s">
        <v>117</v>
      </c>
      <c r="R89" s="318" t="s">
        <v>978</v>
      </c>
      <c r="S89" s="315" t="s">
        <v>102</v>
      </c>
      <c r="T89" s="318" t="s">
        <v>79</v>
      </c>
      <c r="U89" s="318" t="s">
        <v>103</v>
      </c>
      <c r="V89" s="319" t="s">
        <v>843</v>
      </c>
      <c r="W89" s="318" t="s">
        <v>76</v>
      </c>
      <c r="X89" s="319" t="s">
        <v>893</v>
      </c>
      <c r="Y89" s="309">
        <v>0.31622776601683822</v>
      </c>
      <c r="Z89" s="319" t="s">
        <v>104</v>
      </c>
      <c r="AA89" s="315" t="s">
        <v>46</v>
      </c>
      <c r="AB89" s="353" t="s">
        <v>46</v>
      </c>
      <c r="AC89" s="353">
        <v>40179</v>
      </c>
      <c r="AD89" s="353" t="s">
        <v>98</v>
      </c>
      <c r="AE89" s="215"/>
    </row>
    <row r="90" spans="1:31" s="216" customFormat="1" ht="15" customHeight="1" x14ac:dyDescent="0.2">
      <c r="A90" s="219"/>
      <c r="B90" s="305" t="str">
        <f>IF(OR(X90="",X90=0),"",IF(OR(D90="Production",D90="EOL or NRND"),HYPERLINK(X90,"^"),IF(X90&lt;&gt;"-",IFERROR(IF(#REF!="",HYPERLINK(X90,"&lt;"),""),""),"")))</f>
        <v>^</v>
      </c>
      <c r="C90" s="306" t="s">
        <v>87</v>
      </c>
      <c r="D90" s="307" t="s">
        <v>468</v>
      </c>
      <c r="E90" s="308">
        <v>2300</v>
      </c>
      <c r="F90" s="308">
        <v>4200</v>
      </c>
      <c r="G90" s="309" t="s">
        <v>76</v>
      </c>
      <c r="H90" s="310" t="s">
        <v>76</v>
      </c>
      <c r="I90" s="311" t="s">
        <v>76</v>
      </c>
      <c r="J90" s="309">
        <f t="shared" si="2"/>
        <v>0.31622776601683822</v>
      </c>
      <c r="K90" s="312">
        <f>IF(L90="Rx",VALUE(LEFT(VLOOKUP($C90,#REF!,COLUMN(#REF!)-1,FALSE),4)),10*LOG(J90*1000))</f>
        <v>25.000000000000004</v>
      </c>
      <c r="L90" s="309" t="s">
        <v>982</v>
      </c>
      <c r="M90" s="313" t="s">
        <v>894</v>
      </c>
      <c r="N90" s="314" t="s">
        <v>211</v>
      </c>
      <c r="O90" s="315" t="s">
        <v>88</v>
      </c>
      <c r="P90" s="316">
        <v>34</v>
      </c>
      <c r="Q90" s="317" t="s">
        <v>276</v>
      </c>
      <c r="R90" s="318" t="s">
        <v>979</v>
      </c>
      <c r="S90" s="315" t="s">
        <v>277</v>
      </c>
      <c r="T90" s="318" t="s">
        <v>79</v>
      </c>
      <c r="U90" s="318" t="s">
        <v>89</v>
      </c>
      <c r="V90" s="319" t="s">
        <v>76</v>
      </c>
      <c r="W90" s="318" t="s">
        <v>76</v>
      </c>
      <c r="X90" s="319" t="s">
        <v>278</v>
      </c>
      <c r="Y90" s="309">
        <v>0.31622776601683822</v>
      </c>
      <c r="Z90" s="319" t="s">
        <v>76</v>
      </c>
      <c r="AA90" s="315" t="s">
        <v>46</v>
      </c>
      <c r="AB90" s="353" t="s">
        <v>46</v>
      </c>
      <c r="AC90" s="353">
        <v>44295</v>
      </c>
      <c r="AD90" s="353" t="s">
        <v>98</v>
      </c>
      <c r="AE90" s="215"/>
    </row>
    <row r="91" spans="1:31" s="216" customFormat="1" ht="15" customHeight="1" x14ac:dyDescent="0.2">
      <c r="A91" s="219"/>
      <c r="B91" s="305" t="str">
        <f>IF(OR(X91="",X91=0),"",IF(OR(D91="Production",D91="EOL or NRND"),HYPERLINK(X91,"^"),IF(X91&lt;&gt;"-",IFERROR(IF(#REF!="",HYPERLINK(X91,"&lt;"),""),""),"")))</f>
        <v>^</v>
      </c>
      <c r="C91" s="306" t="s">
        <v>129</v>
      </c>
      <c r="D91" s="307" t="s">
        <v>468</v>
      </c>
      <c r="E91" s="308">
        <v>450</v>
      </c>
      <c r="F91" s="308">
        <v>2800</v>
      </c>
      <c r="G91" s="309" t="s">
        <v>76</v>
      </c>
      <c r="H91" s="310" t="s">
        <v>76</v>
      </c>
      <c r="I91" s="311" t="s">
        <v>76</v>
      </c>
      <c r="J91" s="309">
        <f t="shared" si="2"/>
        <v>0.1</v>
      </c>
      <c r="K91" s="312">
        <f>IF(L91="Rx",VALUE(LEFT(VLOOKUP($C91,#REF!,COLUMN(#REF!)-1,FALSE),4)),10*LOG(J91*1000))</f>
        <v>20</v>
      </c>
      <c r="L91" s="309" t="s">
        <v>982</v>
      </c>
      <c r="M91" s="313" t="s">
        <v>889</v>
      </c>
      <c r="N91" s="314" t="s">
        <v>130</v>
      </c>
      <c r="O91" s="315" t="s">
        <v>101</v>
      </c>
      <c r="P91" s="316">
        <v>20</v>
      </c>
      <c r="Q91" s="317" t="s">
        <v>131</v>
      </c>
      <c r="R91" s="318" t="s">
        <v>978</v>
      </c>
      <c r="S91" s="315" t="s">
        <v>102</v>
      </c>
      <c r="T91" s="318" t="s">
        <v>79</v>
      </c>
      <c r="U91" s="318" t="s">
        <v>89</v>
      </c>
      <c r="V91" s="319" t="s">
        <v>843</v>
      </c>
      <c r="W91" s="318" t="s">
        <v>76</v>
      </c>
      <c r="X91" s="319" t="s">
        <v>895</v>
      </c>
      <c r="Y91" s="309">
        <v>0.1</v>
      </c>
      <c r="Z91" s="319" t="s">
        <v>104</v>
      </c>
      <c r="AA91" s="315" t="s">
        <v>46</v>
      </c>
      <c r="AB91" s="353" t="s">
        <v>46</v>
      </c>
      <c r="AC91" s="353">
        <v>41750</v>
      </c>
      <c r="AD91" s="353" t="s">
        <v>98</v>
      </c>
      <c r="AE91" s="215"/>
    </row>
    <row r="92" spans="1:31" s="216" customFormat="1" ht="15" customHeight="1" x14ac:dyDescent="0.2">
      <c r="A92" s="219"/>
      <c r="B92" s="305" t="str">
        <f>IF(OR(X92="",X92=0),"",IF(OR(D92="Production",D92="EOL or NRND"),HYPERLINK(X92,"^"),IF(X92&lt;&gt;"-",IFERROR(IF(#REF!="",HYPERLINK(X92,"&lt;"),""),""),"")))</f>
        <v>^</v>
      </c>
      <c r="C92" s="306" t="s">
        <v>107</v>
      </c>
      <c r="D92" s="307" t="s">
        <v>468</v>
      </c>
      <c r="E92" s="308">
        <v>0</v>
      </c>
      <c r="F92" s="308">
        <v>6000</v>
      </c>
      <c r="G92" s="309" t="s">
        <v>76</v>
      </c>
      <c r="H92" s="310" t="s">
        <v>76</v>
      </c>
      <c r="I92" s="311" t="s">
        <v>76</v>
      </c>
      <c r="J92" s="309">
        <f t="shared" si="2"/>
        <v>8.5113803820237741E-2</v>
      </c>
      <c r="K92" s="312">
        <f>IF(L92="Rx",VALUE(LEFT(VLOOKUP($C92,#REF!,COLUMN(#REF!)-1,FALSE),4)),10*LOG(J92*1000))</f>
        <v>19.300000000000004</v>
      </c>
      <c r="L92" s="309" t="s">
        <v>982</v>
      </c>
      <c r="M92" s="313" t="s">
        <v>889</v>
      </c>
      <c r="N92" s="314" t="s">
        <v>99</v>
      </c>
      <c r="O92" s="315" t="s">
        <v>101</v>
      </c>
      <c r="P92" s="316">
        <v>20.5</v>
      </c>
      <c r="Q92" s="317" t="s">
        <v>108</v>
      </c>
      <c r="R92" s="318" t="s">
        <v>978</v>
      </c>
      <c r="S92" s="315" t="s">
        <v>102</v>
      </c>
      <c r="T92" s="318" t="s">
        <v>79</v>
      </c>
      <c r="U92" s="318" t="s">
        <v>103</v>
      </c>
      <c r="V92" s="319" t="s">
        <v>843</v>
      </c>
      <c r="W92" s="318" t="s">
        <v>76</v>
      </c>
      <c r="X92" s="319" t="s">
        <v>109</v>
      </c>
      <c r="Y92" s="309">
        <v>8.5113803820237741E-2</v>
      </c>
      <c r="Z92" s="319" t="s">
        <v>104</v>
      </c>
      <c r="AA92" s="315" t="s">
        <v>46</v>
      </c>
      <c r="AB92" s="353" t="s">
        <v>46</v>
      </c>
      <c r="AC92" s="353">
        <v>40179</v>
      </c>
      <c r="AD92" s="353" t="s">
        <v>98</v>
      </c>
      <c r="AE92" s="215"/>
    </row>
    <row r="93" spans="1:31" s="216" customFormat="1" ht="15" customHeight="1" x14ac:dyDescent="0.2">
      <c r="A93" s="219"/>
      <c r="B93" s="305" t="str">
        <f>IF(OR(X93="",X93=0),"",IF(OR(D93="Production",D93="EOL or NRND"),HYPERLINK(X93,"^"),IF(X93&lt;&gt;"-",IFERROR(IF(#REF!="",HYPERLINK(X93,"&lt;"),""),""),"")))</f>
        <v>^</v>
      </c>
      <c r="C93" s="306" t="s">
        <v>97</v>
      </c>
      <c r="D93" s="307" t="s">
        <v>468</v>
      </c>
      <c r="E93" s="308">
        <v>0</v>
      </c>
      <c r="F93" s="308">
        <v>6000</v>
      </c>
      <c r="G93" s="309" t="s">
        <v>76</v>
      </c>
      <c r="H93" s="310" t="s">
        <v>76</v>
      </c>
      <c r="I93" s="311" t="s">
        <v>76</v>
      </c>
      <c r="J93" s="309">
        <f t="shared" si="2"/>
        <v>6.9183097091893658E-2</v>
      </c>
      <c r="K93" s="312">
        <f>IF(L93="Rx",VALUE(LEFT(VLOOKUP($C93,#REF!,COLUMN(#REF!)-1,FALSE),4)),10*LOG(J93*1000))</f>
        <v>18.400000000000002</v>
      </c>
      <c r="L93" s="309" t="s">
        <v>982</v>
      </c>
      <c r="M93" s="313" t="s">
        <v>889</v>
      </c>
      <c r="N93" s="314" t="s">
        <v>99</v>
      </c>
      <c r="O93" s="315" t="s">
        <v>101</v>
      </c>
      <c r="P93" s="316">
        <v>19</v>
      </c>
      <c r="Q93" s="317" t="s">
        <v>100</v>
      </c>
      <c r="R93" s="318" t="s">
        <v>978</v>
      </c>
      <c r="S93" s="315" t="s">
        <v>102</v>
      </c>
      <c r="T93" s="318" t="s">
        <v>79</v>
      </c>
      <c r="U93" s="318" t="s">
        <v>103</v>
      </c>
      <c r="V93" s="319" t="s">
        <v>843</v>
      </c>
      <c r="W93" s="318" t="s">
        <v>76</v>
      </c>
      <c r="X93" s="319" t="s">
        <v>896</v>
      </c>
      <c r="Y93" s="309">
        <v>6.9183097091893658E-2</v>
      </c>
      <c r="Z93" s="319" t="s">
        <v>104</v>
      </c>
      <c r="AA93" s="315" t="s">
        <v>46</v>
      </c>
      <c r="AB93" s="353" t="s">
        <v>46</v>
      </c>
      <c r="AC93" s="353">
        <v>41828</v>
      </c>
      <c r="AD93" s="353" t="s">
        <v>98</v>
      </c>
      <c r="AE93" s="215"/>
    </row>
    <row r="94" spans="1:31" ht="15" customHeight="1" x14ac:dyDescent="0.2">
      <c r="A94" s="207"/>
      <c r="B94" s="208"/>
      <c r="C94" s="209"/>
      <c r="AE94" s="206"/>
    </row>
    <row r="95" spans="1:31" ht="15" customHeight="1" x14ac:dyDescent="0.2">
      <c r="B95" s="211"/>
      <c r="C95" s="209"/>
    </row>
    <row r="96" spans="1:31" ht="20.25" customHeight="1" x14ac:dyDescent="0.2">
      <c r="C96" s="212" t="str" cm="1">
        <f t="array" ref="C96">IFERROR(IF(_xlfn._xlws.FILTER('Selection Assistant'!A1:A1,'Selection Assistant'!A1:A1=" ")=" ","If you have Office 365, we recommend you use the 'Selection Assistant' tab to benefit from faster Excel filtering. This tab is for older Excel versions only."),"")</f>
        <v>If you have Office 365, we recommend you use the 'Selection Assistant' tab to benefit from faster Excel filtering. This tab is for older Excel versions only.</v>
      </c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3"/>
      <c r="W96" s="17"/>
      <c r="AA96" s="17"/>
    </row>
  </sheetData>
  <sheetProtection algorithmName="SHA-512" hashValue="4qMxN9aP86CUpE+iu0a6fhBR04NDiw1c2zz+OUwU/3ZWfz1N750YXAf4dLauKOMCPWskynqmAI9BIFBLnauMuw==" saltValue="TtTH6gzTtHizcY53fM2VMg==" spinCount="100000" sheet="1" formatRows="0" sort="0" autoFilter="0" pivotTables="0"/>
  <protectedRanges>
    <protectedRange sqref="C85:I93 AA85:AA93 O85:Q93 W50:W93 S85:V93 S50:V83 L84 K85:M93 AA7:AA83 C7:I83 O7:W7 K7:M83 O8:Q83 S8:W49 R8:R93" name="EditableRange"/>
    <protectedRange sqref="C84" name="EditableRange_1"/>
    <protectedRange sqref="AA84 D84:I84 O84:P84 K84 S84:V84 M84" name="EditableRange_2"/>
    <protectedRange sqref="Q84" name="EditableRange_3"/>
  </protectedRanges>
  <autoFilter ref="B6:AE94" xr:uid="{AD795B6B-72F9-4FA2-B321-E4F016C276EA}">
    <filterColumn colId="5" showButton="0"/>
    <filterColumn colId="8" showButton="0"/>
  </autoFilter>
  <mergeCells count="3">
    <mergeCell ref="G6:H6"/>
    <mergeCell ref="J6:K6"/>
    <mergeCell ref="Q6:R6"/>
  </mergeCells>
  <conditionalFormatting sqref="C7:AE7 C23:I23 P23 AB62:AD83 AE62:AE94 X86:AC86 X87:AD93 X85:AD85 X24:AE30 S85:V93 C85:Q93 AB31:AE61 X31:AA83 S24:V83 C24:Q83 X8:AE22 C8:Q22 S8:V22 W8:W93 R8:R93">
    <cfRule type="expression" dxfId="27" priority="39">
      <formula>$J7=0.001</formula>
    </cfRule>
  </conditionalFormatting>
  <conditionalFormatting sqref="C96:O96">
    <cfRule type="expression" dxfId="26" priority="312">
      <formula>#REF!&lt;&gt;""</formula>
    </cfRule>
  </conditionalFormatting>
  <conditionalFormatting sqref="J85:J93 J24:J83 J7:J22">
    <cfRule type="expression" dxfId="25" priority="36">
      <formula>J7&lt;0</formula>
    </cfRule>
  </conditionalFormatting>
  <conditionalFormatting sqref="K85:K93 K24:K83 K7:K22">
    <cfRule type="expression" dxfId="24" priority="38">
      <formula>L7="Rx"</formula>
    </cfRule>
  </conditionalFormatting>
  <conditionalFormatting sqref="AB85:AD85 AB87:AD93 AB86:AC86 AB24:AD83 AB7:AD22">
    <cfRule type="expression" dxfId="23" priority="40">
      <formula>$C7&lt;&gt;""</formula>
    </cfRule>
    <cfRule type="expression" dxfId="22" priority="41">
      <formula>$C7&lt;&gt;""</formula>
    </cfRule>
  </conditionalFormatting>
  <conditionalFormatting sqref="J23">
    <cfRule type="expression" dxfId="21" priority="28">
      <formula>J23&lt;0</formula>
    </cfRule>
  </conditionalFormatting>
  <conditionalFormatting sqref="K23">
    <cfRule type="expression" dxfId="20" priority="30">
      <formula>L23="Rx"</formula>
    </cfRule>
  </conditionalFormatting>
  <conditionalFormatting sqref="L23:O23">
    <cfRule type="expression" dxfId="19" priority="33">
      <formula>$J23=0.001</formula>
    </cfRule>
  </conditionalFormatting>
  <conditionalFormatting sqref="Q23 X23:AE23 S23:V23">
    <cfRule type="expression" dxfId="18" priority="34">
      <formula>$J23=0.001</formula>
    </cfRule>
  </conditionalFormatting>
  <conditionalFormatting sqref="AB23:AD23">
    <cfRule type="expression" dxfId="17" priority="31">
      <formula>$C23&lt;&gt;""</formula>
    </cfRule>
    <cfRule type="expression" dxfId="16" priority="32">
      <formula>$C23&lt;&gt;""</formula>
    </cfRule>
  </conditionalFormatting>
  <conditionalFormatting sqref="J23:K23">
    <cfRule type="expression" dxfId="15" priority="35">
      <formula>$J23=0.001</formula>
    </cfRule>
  </conditionalFormatting>
  <conditionalFormatting sqref="C84">
    <cfRule type="expression" dxfId="14" priority="16">
      <formula>$L84=0.001</formula>
    </cfRule>
  </conditionalFormatting>
  <conditionalFormatting sqref="D84:I84">
    <cfRule type="expression" dxfId="13" priority="8">
      <formula>$L84=0.001</formula>
    </cfRule>
  </conditionalFormatting>
  <conditionalFormatting sqref="J84">
    <cfRule type="expression" dxfId="12" priority="7">
      <formula>J84&lt;0</formula>
    </cfRule>
  </conditionalFormatting>
  <conditionalFormatting sqref="K84">
    <cfRule type="expression" dxfId="11" priority="9">
      <formula>L84="Rx"</formula>
    </cfRule>
  </conditionalFormatting>
  <conditionalFormatting sqref="N84:O84">
    <cfRule type="expression" dxfId="10" priority="12">
      <formula>$L84=0.001</formula>
    </cfRule>
  </conditionalFormatting>
  <conditionalFormatting sqref="AB84:AD84">
    <cfRule type="expression" dxfId="9" priority="10">
      <formula>$C84&lt;&gt;""</formula>
    </cfRule>
    <cfRule type="expression" dxfId="8" priority="11">
      <formula>$C84&lt;&gt;""</formula>
    </cfRule>
  </conditionalFormatting>
  <conditionalFormatting sqref="AA84 P84 J84:K84">
    <cfRule type="expression" dxfId="7" priority="15">
      <formula>$L84=0.001</formula>
    </cfRule>
  </conditionalFormatting>
  <conditionalFormatting sqref="AB84:AD84 S84:V84 X84:Z84">
    <cfRule type="expression" dxfId="6" priority="14">
      <formula>$L84=0.001</formula>
    </cfRule>
  </conditionalFormatting>
  <conditionalFormatting sqref="M84">
    <cfRule type="expression" dxfId="5" priority="6">
      <formula>$L84=0.001</formula>
    </cfRule>
  </conditionalFormatting>
  <conditionalFormatting sqref="Q84">
    <cfRule type="expression" dxfId="4" priority="5">
      <formula>$L84=0.001</formula>
    </cfRule>
  </conditionalFormatting>
  <conditionalFormatting sqref="AD86">
    <cfRule type="expression" dxfId="3" priority="2">
      <formula>$C86&lt;&gt;""</formula>
    </cfRule>
    <cfRule type="expression" dxfId="2" priority="3">
      <formula>$C86&lt;&gt;""</formula>
    </cfRule>
  </conditionalFormatting>
  <conditionalFormatting sqref="AD86">
    <cfRule type="expression" dxfId="1" priority="4">
      <formula>$L86=0.001</formula>
    </cfRule>
  </conditionalFormatting>
  <conditionalFormatting sqref="L84">
    <cfRule type="expression" dxfId="0" priority="1">
      <formula>$J84=0.001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6181" r:id="rId4" name="Option Button 5">
              <controlPr defaultSize="0" autoFill="0" autoLine="0" autoPict="0" altText="All devices covering any band within this frequency range (+/- 10 MHz)">
                <anchor moveWithCells="1">
                  <from>
                    <xdr:col>4</xdr:col>
                    <xdr:colOff>0</xdr:colOff>
                    <xdr:row>2</xdr:row>
                    <xdr:rowOff>152400</xdr:rowOff>
                  </from>
                  <to>
                    <xdr:col>8</xdr:col>
                    <xdr:colOff>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182" r:id="rId5" name="Option Button 6">
              <controlPr defaultSize="0" autoFill="0" autoLine="0" autoPict="0" altText="Only devices covering the full frequency range, potentially in multiple PA designs (+/- 10 MHz)">
                <anchor moveWithCells="1">
                  <from>
                    <xdr:col>4</xdr:col>
                    <xdr:colOff>0</xdr:colOff>
                    <xdr:row>3</xdr:row>
                    <xdr:rowOff>152400</xdr:rowOff>
                  </from>
                  <to>
                    <xdr:col>8</xdr:col>
                    <xdr:colOff>95250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dbv xmlns="10168d09-3e20-4788-a2b9-55f95c1c58fc">1</kdbv>
    <IconOverlay xmlns="http://schemas.microsoft.com/sharepoint/v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59B1A35A8F00428DEB1DF09BB783F1" ma:contentTypeVersion="13" ma:contentTypeDescription="Create a new document." ma:contentTypeScope="" ma:versionID="a0ca4c173e7aa87d9ae7b3e950c1f0fe">
  <xsd:schema xmlns:xsd="http://www.w3.org/2001/XMLSchema" xmlns:xs="http://www.w3.org/2001/XMLSchema" xmlns:p="http://schemas.microsoft.com/office/2006/metadata/properties" xmlns:ns2="e99cd938-cd84-44c1-b038-5ddff829a228" xmlns:ns3="10168d09-3e20-4788-a2b9-55f95c1c58fc" xmlns:ns4="http://schemas.microsoft.com/sharepoint/v4" targetNamespace="http://schemas.microsoft.com/office/2006/metadata/properties" ma:root="true" ma:fieldsID="fd6c6bf2dab5dd14acbf5f1408ef8fa3" ns2:_="" ns3:_="" ns4:_="">
    <xsd:import namespace="e99cd938-cd84-44c1-b038-5ddff829a228"/>
    <xsd:import namespace="10168d09-3e20-4788-a2b9-55f95c1c58f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kdbv" minOccurs="0"/>
                <xsd:element ref="ns4:IconOverla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9cd938-cd84-44c1-b038-5ddff829a2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168d09-3e20-4788-a2b9-55f95c1c58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dbv" ma:index="18" nillable="true" ma:displayName="Sorting" ma:internalName="kdbv">
      <xsd:simpleType>
        <xsd:restriction base="dms:Number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B9C716-67BB-43DF-A521-76915051BD06}">
  <ds:schemaRefs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dcmitype/"/>
    <ds:schemaRef ds:uri="http://schemas.microsoft.com/sharepoint/v4"/>
    <ds:schemaRef ds:uri="10168d09-3e20-4788-a2b9-55f95c1c58fc"/>
    <ds:schemaRef ds:uri="e99cd938-cd84-44c1-b038-5ddff829a228"/>
  </ds:schemaRefs>
</ds:datastoreItem>
</file>

<file path=customXml/itemProps2.xml><?xml version="1.0" encoding="utf-8"?>
<ds:datastoreItem xmlns:ds="http://schemas.openxmlformats.org/officeDocument/2006/customXml" ds:itemID="{508A1C20-5649-4181-A155-6E253BDFBC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398A0FD-3A83-4525-8EEF-8D4DD95C36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9cd938-cd84-44c1-b038-5ddff829a228"/>
    <ds:schemaRef ds:uri="10168d09-3e20-4788-a2b9-55f95c1c58f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Latest Devices</vt:lpstr>
      <vt:lpstr>Selection Assistant</vt:lpstr>
      <vt:lpstr>Board List</vt:lpstr>
      <vt:lpstr>Read Me </vt:lpstr>
      <vt:lpstr>Bands</vt:lpstr>
      <vt:lpstr> </vt:lpstr>
    </vt:vector>
  </TitlesOfParts>
  <Manager/>
  <Company>Freescale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NXP RF Power Selection Assistant</dc:title>
  <dc:subject/>
  <dc:creator>NXP Semiconductors</dc:creator>
  <cp:keywords/>
  <dc:description/>
  <cp:lastModifiedBy>Franck Nicholls</cp:lastModifiedBy>
  <cp:revision/>
  <dcterms:created xsi:type="dcterms:W3CDTF">2016-05-06T09:57:58Z</dcterms:created>
  <dcterms:modified xsi:type="dcterms:W3CDTF">2023-07-31T18:20:20Z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0x0101005159B1A35A8F00428DEB1DF09BB783F1</vt:lpwstr>
  </property>
</Properties>
</file>